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05" yWindow="-15" windowWidth="22575" windowHeight="10350"/>
  </bookViews>
  <sheets>
    <sheet name="Heads &amp; Creds" sheetId="2" r:id="rId1"/>
    <sheet name="Sheet1" sheetId="25" state="hidden" r:id="rId2"/>
    <sheet name="Attendance x Loc" sheetId="21" r:id="rId3"/>
    <sheet name="Attendance Status" sheetId="27" r:id="rId4"/>
    <sheet name="Sheet2" sheetId="26" state="hidden" r:id="rId5"/>
    <sheet name="Program Area" sheetId="6" r:id="rId6"/>
    <sheet name="Sheet3" sheetId="28" state="hidden" r:id="rId7"/>
    <sheet name="Student Type" sheetId="5" r:id="rId8"/>
    <sheet name="Age" sheetId="22" r:id="rId9"/>
    <sheet name="Ethnicity" sheetId="23" r:id="rId10"/>
    <sheet name="NonCredit" sheetId="24" r:id="rId11"/>
    <sheet name="Sheet4" sheetId="29" state="hidden" r:id="rId12"/>
  </sheets>
  <calcPr calcId="145621"/>
</workbook>
</file>

<file path=xl/calcChain.xml><?xml version="1.0" encoding="utf-8"?>
<calcChain xmlns="http://schemas.openxmlformats.org/spreadsheetml/2006/main">
  <c r="F16" i="24" l="1"/>
  <c r="B34" i="23"/>
  <c r="C34" i="23" s="1"/>
  <c r="T17" i="23"/>
  <c r="S17" i="23"/>
  <c r="Q17" i="23"/>
  <c r="O17" i="23"/>
  <c r="M17" i="23"/>
  <c r="K17" i="23"/>
  <c r="I17" i="23"/>
  <c r="G17" i="23"/>
  <c r="E17" i="23"/>
  <c r="C17" i="23"/>
  <c r="B31" i="23"/>
  <c r="C31" i="23" s="1"/>
  <c r="B32" i="23"/>
  <c r="C32" i="23" s="1"/>
  <c r="B33" i="23"/>
  <c r="C33" i="23" s="1"/>
  <c r="M16" i="22"/>
  <c r="I12" i="5"/>
  <c r="H12" i="5"/>
  <c r="G12" i="5"/>
  <c r="E12" i="5"/>
  <c r="D12" i="5"/>
  <c r="C12" i="5"/>
  <c r="I17" i="6"/>
  <c r="H17" i="6"/>
  <c r="H16" i="6"/>
  <c r="E17" i="6"/>
  <c r="D16" i="6"/>
  <c r="D17" i="6"/>
  <c r="I16" i="6"/>
  <c r="G16" i="6"/>
  <c r="E16" i="6"/>
  <c r="C16" i="6"/>
  <c r="H16" i="27"/>
  <c r="L45" i="21"/>
  <c r="L44" i="21"/>
  <c r="L43" i="21"/>
  <c r="L20" i="21"/>
  <c r="L19" i="21"/>
  <c r="L21" i="21"/>
  <c r="C17" i="2"/>
  <c r="D17" i="2"/>
  <c r="F17" i="2"/>
  <c r="G17" i="2"/>
  <c r="H17" i="2"/>
  <c r="F15" i="24" l="1"/>
  <c r="S16" i="23" l="1"/>
  <c r="O16" i="23"/>
  <c r="K16" i="23"/>
  <c r="G16" i="23"/>
  <c r="C16" i="23"/>
  <c r="T16" i="23"/>
  <c r="Q16" i="23" s="1"/>
  <c r="M15" i="22"/>
  <c r="C5" i="5"/>
  <c r="C6" i="5"/>
  <c r="C9" i="5"/>
  <c r="C10" i="5"/>
  <c r="C11" i="5"/>
  <c r="G5" i="5"/>
  <c r="G6" i="5"/>
  <c r="G9" i="5"/>
  <c r="G10" i="5"/>
  <c r="G11" i="5"/>
  <c r="E16" i="23" l="1"/>
  <c r="I16" i="23"/>
  <c r="M16" i="23"/>
  <c r="D11" i="5"/>
  <c r="H11" i="5"/>
  <c r="I11" i="5"/>
  <c r="G17" i="6"/>
  <c r="C17" i="6"/>
  <c r="C21" i="29"/>
  <c r="M3" i="29"/>
  <c r="L3" i="29"/>
  <c r="K3" i="29"/>
  <c r="J3" i="29"/>
  <c r="I3" i="29"/>
  <c r="G3" i="29"/>
  <c r="F3" i="29"/>
  <c r="E3" i="29"/>
  <c r="D3" i="29"/>
  <c r="H3" i="29" s="1"/>
  <c r="C3" i="29"/>
  <c r="N3" i="29" l="1"/>
  <c r="H15" i="27"/>
  <c r="L42" i="21"/>
  <c r="L18" i="21"/>
  <c r="H16" i="2" l="1"/>
  <c r="G16" i="2"/>
  <c r="F16" i="2"/>
  <c r="D16" i="2"/>
  <c r="C16" i="2"/>
  <c r="I15" i="6" l="1"/>
  <c r="H15" i="6"/>
  <c r="E15" i="6"/>
  <c r="D15" i="6"/>
  <c r="G15" i="6"/>
  <c r="C15" i="6"/>
  <c r="F14" i="24" l="1"/>
  <c r="F13" i="24"/>
  <c r="F12" i="24"/>
  <c r="F11" i="24"/>
  <c r="F10" i="24"/>
  <c r="F9" i="24"/>
  <c r="F8" i="24"/>
  <c r="F7" i="24"/>
  <c r="F6" i="24"/>
  <c r="F5" i="24"/>
  <c r="F4" i="24"/>
  <c r="F3" i="24"/>
  <c r="T15" i="23" l="1"/>
  <c r="S15" i="23"/>
  <c r="Q15" i="23"/>
  <c r="O15" i="23"/>
  <c r="M15" i="23"/>
  <c r="K15" i="23"/>
  <c r="I15" i="23"/>
  <c r="G15" i="23"/>
  <c r="E15" i="23"/>
  <c r="C15" i="23"/>
  <c r="T14" i="23"/>
  <c r="S14" i="23"/>
  <c r="O14" i="23"/>
  <c r="M14" i="23"/>
  <c r="K14" i="23"/>
  <c r="I14" i="23"/>
  <c r="G14" i="23"/>
  <c r="E14" i="23"/>
  <c r="C14" i="23"/>
  <c r="T13" i="23" l="1"/>
  <c r="S13" i="23"/>
  <c r="M13" i="23"/>
  <c r="I13" i="23"/>
  <c r="G13" i="23"/>
  <c r="E13" i="23"/>
  <c r="C13" i="23"/>
  <c r="T12" i="23"/>
  <c r="S12" i="23"/>
  <c r="M12" i="23"/>
  <c r="I12" i="23"/>
  <c r="G12" i="23"/>
  <c r="E12" i="23"/>
  <c r="C12" i="23"/>
  <c r="T11" i="23"/>
  <c r="S11" i="23"/>
  <c r="M11" i="23"/>
  <c r="I11" i="23"/>
  <c r="G11" i="23"/>
  <c r="E11" i="23"/>
  <c r="C11" i="23"/>
  <c r="T10" i="23"/>
  <c r="S10" i="23"/>
  <c r="M10" i="23"/>
  <c r="I10" i="23"/>
  <c r="G10" i="23"/>
  <c r="E10" i="23"/>
  <c r="C10" i="23"/>
  <c r="T9" i="23"/>
  <c r="S9" i="23"/>
  <c r="M9" i="23"/>
  <c r="I9" i="23"/>
  <c r="G9" i="23"/>
  <c r="E9" i="23"/>
  <c r="C9" i="23"/>
  <c r="T8" i="23"/>
  <c r="S8" i="23"/>
  <c r="M8" i="23"/>
  <c r="I8" i="23"/>
  <c r="G8" i="23"/>
  <c r="E8" i="23"/>
  <c r="C8" i="23"/>
  <c r="T7" i="23"/>
  <c r="S7" i="23"/>
  <c r="M7" i="23"/>
  <c r="I7" i="23"/>
  <c r="G7" i="23"/>
  <c r="E7" i="23"/>
  <c r="C7" i="23"/>
  <c r="T6" i="23"/>
  <c r="S6" i="23"/>
  <c r="M6" i="23"/>
  <c r="I6" i="23"/>
  <c r="G6" i="23"/>
  <c r="E6" i="23"/>
  <c r="C6" i="23"/>
  <c r="T5" i="23"/>
  <c r="S5" i="23"/>
  <c r="M5" i="23"/>
  <c r="I5" i="23"/>
  <c r="G5" i="23"/>
  <c r="E5" i="23"/>
  <c r="C5" i="23"/>
  <c r="T4" i="23"/>
  <c r="S4" i="23"/>
  <c r="M4" i="23"/>
  <c r="I4" i="23"/>
  <c r="G4" i="23"/>
  <c r="E4" i="23"/>
  <c r="C4" i="23"/>
  <c r="M14" i="22"/>
  <c r="M13" i="22" l="1"/>
  <c r="M12" i="22"/>
  <c r="M11" i="22"/>
  <c r="M10" i="22"/>
  <c r="M9" i="22"/>
  <c r="M8" i="22"/>
  <c r="M7" i="22"/>
  <c r="M6" i="22"/>
  <c r="M5" i="22"/>
  <c r="M4" i="22"/>
  <c r="M3" i="22"/>
  <c r="I10" i="5"/>
  <c r="H10" i="5"/>
  <c r="D10" i="5"/>
  <c r="I9" i="5"/>
  <c r="H9" i="5"/>
  <c r="I8" i="5"/>
  <c r="H8" i="5"/>
  <c r="B8" i="5" l="1"/>
  <c r="I7" i="5"/>
  <c r="H7" i="5"/>
  <c r="G8" i="5" l="1"/>
  <c r="C8" i="5"/>
  <c r="D9" i="5"/>
  <c r="B7" i="5"/>
  <c r="I6" i="5"/>
  <c r="H6" i="5"/>
  <c r="D6" i="5"/>
  <c r="C7" i="5" l="1"/>
  <c r="G7" i="5"/>
  <c r="D7" i="5"/>
  <c r="D8" i="5"/>
  <c r="I5" i="5"/>
  <c r="H5" i="5"/>
  <c r="B4" i="5" l="1"/>
  <c r="E11" i="5" s="1"/>
  <c r="L41" i="21"/>
  <c r="L40" i="21"/>
  <c r="L39" i="21"/>
  <c r="L38" i="21"/>
  <c r="L37" i="21"/>
  <c r="E10" i="5" l="1"/>
  <c r="E9" i="5"/>
  <c r="E8" i="5"/>
  <c r="E6" i="5"/>
  <c r="E7" i="5"/>
  <c r="E5" i="5"/>
  <c r="D5" i="5"/>
  <c r="G4" i="5"/>
  <c r="C4" i="5"/>
  <c r="L36" i="21"/>
  <c r="L35" i="21" l="1"/>
  <c r="L34" i="21" l="1"/>
  <c r="L33" i="21"/>
  <c r="L32" i="21"/>
  <c r="L31" i="21"/>
  <c r="L30" i="21"/>
  <c r="L29" i="21"/>
  <c r="L28" i="21"/>
  <c r="L27" i="21"/>
  <c r="L17" i="21"/>
  <c r="L16" i="21"/>
  <c r="L15" i="21"/>
  <c r="L14" i="21"/>
  <c r="L13" i="21"/>
  <c r="L12" i="21" l="1"/>
  <c r="L11" i="21"/>
  <c r="L10" i="21"/>
  <c r="L9" i="21"/>
  <c r="L8" i="21"/>
  <c r="L7" i="21"/>
  <c r="L6" i="21"/>
  <c r="L5" i="21"/>
  <c r="L4" i="21"/>
  <c r="L3" i="21"/>
  <c r="H15" i="2"/>
  <c r="G15" i="2"/>
  <c r="F15" i="2" l="1"/>
  <c r="D15" i="2"/>
  <c r="C15" i="2"/>
  <c r="H14" i="2"/>
  <c r="G14" i="2"/>
  <c r="F14" i="2" l="1"/>
  <c r="D14" i="2"/>
  <c r="C14" i="2"/>
  <c r="H13" i="2"/>
  <c r="G13" i="2"/>
  <c r="F13" i="2"/>
  <c r="D13" i="2"/>
  <c r="C13" i="2"/>
  <c r="H12" i="2"/>
  <c r="G12" i="2"/>
  <c r="F12" i="2"/>
  <c r="D12" i="2"/>
  <c r="C12" i="2"/>
  <c r="H11" i="2"/>
  <c r="G11" i="2"/>
  <c r="F11" i="2"/>
  <c r="D11" i="2"/>
  <c r="C11" i="2"/>
  <c r="H10" i="2"/>
  <c r="G10" i="2"/>
  <c r="F10" i="2"/>
  <c r="D10" i="2"/>
  <c r="C10" i="2"/>
  <c r="H9" i="2"/>
  <c r="G9" i="2"/>
  <c r="F9" i="2"/>
  <c r="D9" i="2"/>
  <c r="C9" i="2"/>
  <c r="H8" i="2"/>
  <c r="G8" i="2"/>
  <c r="F8" i="2"/>
  <c r="D8" i="2"/>
  <c r="C8" i="2"/>
  <c r="H7" i="2"/>
  <c r="G7" i="2"/>
  <c r="F7" i="2"/>
  <c r="D7" i="2"/>
  <c r="C7" i="2"/>
  <c r="H6" i="2"/>
  <c r="G6" i="2"/>
  <c r="F6" i="2"/>
  <c r="D6" i="2"/>
  <c r="C6" i="2"/>
  <c r="H5" i="2"/>
  <c r="G5" i="2"/>
  <c r="F5" i="2"/>
  <c r="D5" i="2"/>
  <c r="C5" i="2"/>
  <c r="H4" i="2"/>
</calcChain>
</file>

<file path=xl/sharedStrings.xml><?xml version="1.0" encoding="utf-8"?>
<sst xmlns="http://schemas.openxmlformats.org/spreadsheetml/2006/main" count="339" uniqueCount="145">
  <si>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</si>
  <si>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</si>
  <si>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</si>
  <si>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</si>
  <si>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</si>
  <si>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</si>
  <si>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</si>
  <si>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</si>
  <si>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</si>
  <si>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</si>
  <si>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Headcount</t>
  </si>
  <si>
    <t>% Change from Previous Year</t>
  </si>
  <si>
    <t>Credit Hours</t>
  </si>
  <si>
    <t>FTE*</t>
  </si>
  <si>
    <t>*Full-Time Equivalent (FTE) = CreditHrs / 12</t>
  </si>
  <si>
    <t>Full-Time</t>
  </si>
  <si>
    <t>Part-Time</t>
  </si>
  <si>
    <t>Total</t>
  </si>
  <si>
    <t>% of Total</t>
  </si>
  <si>
    <t>% Change from the Previous Year</t>
  </si>
  <si>
    <t>Traditional Students</t>
  </si>
  <si>
    <t>Total Traditional</t>
  </si>
  <si>
    <t>% Change from 2000</t>
  </si>
  <si>
    <t>Traditional Percent of Total</t>
  </si>
  <si>
    <t>Total FTE</t>
  </si>
  <si>
    <t>Total Headcount</t>
  </si>
  <si>
    <t>Fall
2000</t>
  </si>
  <si>
    <t>Fall
2001</t>
  </si>
  <si>
    <t>Fall
2002</t>
  </si>
  <si>
    <t>Fall
2003</t>
  </si>
  <si>
    <t>Fall
2004</t>
  </si>
  <si>
    <t>Fall
2005</t>
  </si>
  <si>
    <t>Fall
2006</t>
  </si>
  <si>
    <t>Fall
2007</t>
  </si>
  <si>
    <t>Fall
2008</t>
  </si>
  <si>
    <t>Fall
2009</t>
  </si>
  <si>
    <t>Arts &amp; Sciences</t>
  </si>
  <si>
    <t>Career Education</t>
  </si>
  <si>
    <t>Keokuk</t>
  </si>
  <si>
    <t>Black</t>
  </si>
  <si>
    <t>Hispanic</t>
  </si>
  <si>
    <t>American Indian</t>
  </si>
  <si>
    <t>Duplicated Headcount</t>
  </si>
  <si>
    <t>Unduplicated Headcount</t>
  </si>
  <si>
    <t>High School</t>
  </si>
  <si>
    <t>20-21</t>
  </si>
  <si>
    <t>Fall 2007*</t>
  </si>
  <si>
    <t>FY 2002</t>
  </si>
  <si>
    <t>FY 2003</t>
  </si>
  <si>
    <t>FY 2004</t>
  </si>
  <si>
    <t>FY 2005</t>
  </si>
  <si>
    <t>FY 2006</t>
  </si>
  <si>
    <t>FY 2007</t>
  </si>
  <si>
    <t>FY 2008</t>
  </si>
  <si>
    <t>Eligible Contact Hours</t>
  </si>
  <si>
    <t>West Burlington</t>
  </si>
  <si>
    <t>Online</t>
  </si>
  <si>
    <t>Total Credit Hours</t>
  </si>
  <si>
    <t>Fast Forward</t>
  </si>
  <si>
    <t>Carl Sandburg</t>
  </si>
  <si>
    <t>% Change from 2005</t>
  </si>
  <si>
    <t>Total
Credit Hours</t>
  </si>
  <si>
    <t>*"Prep" programs were re-classified from Career Ed to Arts &amp; Sciences in Summer 2008.  For comparison purposes, Fall 2007 data were re-calculated accordingly.</t>
  </si>
  <si>
    <t>Past 5 Year Avg. Total Enrollment</t>
  </si>
  <si>
    <t>Fort Madison</t>
  </si>
  <si>
    <t>FY 2009</t>
  </si>
  <si>
    <t>Mount Pleasant</t>
  </si>
  <si>
    <t>Joint Enrolled Percent of Total</t>
  </si>
  <si>
    <t>Total 
Jointly Enrolled</t>
  </si>
  <si>
    <t>% of Total Enrollment</t>
  </si>
  <si>
    <t>Fall 2010</t>
  </si>
  <si>
    <t>Mt. Pleasant Correctional Facility</t>
  </si>
  <si>
    <t>Off-Campus Health</t>
  </si>
  <si>
    <t>Total Duplicated Headcount</t>
  </si>
  <si>
    <t>Spring 2008</t>
  </si>
  <si>
    <t>Summer 2008</t>
  </si>
  <si>
    <t>Spring 2009</t>
  </si>
  <si>
    <t>Summer 2009</t>
  </si>
  <si>
    <t>**</t>
  </si>
  <si>
    <t>Spring 2010</t>
  </si>
  <si>
    <t>* Duplicated Headcount reflects students' practice of course-taking at multiple locations and delivery modes.</t>
  </si>
  <si>
    <t>** Fast Forward is an option for students to complete a semester course in four weeks through a combination of classroom meetings and online work (i.e., hybrid).  Beginning Fall 2009, headcount in Fast Forward classes was incorporated into the locations at which they were offered.</t>
  </si>
  <si>
    <t>Attendance by Location by Semester, Credit Hours</t>
  </si>
  <si>
    <t xml:space="preserve"> </t>
  </si>
  <si>
    <t>Virtual</t>
  </si>
  <si>
    <t>*</t>
  </si>
  <si>
    <t>Under 18</t>
  </si>
  <si>
    <t>18-19</t>
  </si>
  <si>
    <t>22-24</t>
  </si>
  <si>
    <t>25-29</t>
  </si>
  <si>
    <t>30-34</t>
  </si>
  <si>
    <t>35-39</t>
  </si>
  <si>
    <t>40-49</t>
  </si>
  <si>
    <t>50-64</t>
  </si>
  <si>
    <t>65 &amp; over</t>
  </si>
  <si>
    <t>N/A</t>
  </si>
  <si>
    <t>Median</t>
  </si>
  <si>
    <t>Mean</t>
  </si>
  <si>
    <t>White, NonHispanic</t>
  </si>
  <si>
    <t>Not Available</t>
  </si>
  <si>
    <t>* Includes Native Hawaiian and other Pacific Islanders</t>
  </si>
  <si>
    <t>New federally-mandated codes for identifying ethnicity and race were adopted in Fall 2009</t>
  </si>
  <si>
    <t>Total Contact Hours</t>
  </si>
  <si>
    <t>Non-Credit FTEE*</t>
  </si>
  <si>
    <t>FY 2000</t>
  </si>
  <si>
    <t>FY 2001</t>
  </si>
  <si>
    <t>FY 2010</t>
  </si>
  <si>
    <t>*FTEE (Full-Time Eligible Equivalent)=Eligible Contact Hrs / 600</t>
  </si>
  <si>
    <t>Spring 2011</t>
  </si>
  <si>
    <t>Fast Forward**</t>
  </si>
  <si>
    <t>2 or more races</t>
  </si>
  <si>
    <t>#</t>
  </si>
  <si>
    <t>%</t>
  </si>
  <si>
    <t>Native Haw or Other Pac Isle</t>
  </si>
  <si>
    <t>Asian</t>
  </si>
  <si>
    <t>Fall 2011</t>
  </si>
  <si>
    <t>Summer 2010</t>
  </si>
  <si>
    <t>Summer 2011</t>
  </si>
  <si>
    <t>Spring 2012</t>
  </si>
  <si>
    <t>Summer 2012</t>
  </si>
  <si>
    <t>FY 2011</t>
  </si>
  <si>
    <t>Fall Credit Headcount, Credit Hours, and FTE</t>
  </si>
  <si>
    <t>Fall Credit Headcount by Attendance Status</t>
  </si>
  <si>
    <t>Concurrently Enrolled Students</t>
  </si>
  <si>
    <t>Fall Credit Headcount by Student Type</t>
  </si>
  <si>
    <t>Fall Credit Headcount by Age Categories</t>
  </si>
  <si>
    <t>Fall Credit Headcount by Major Program Area</t>
  </si>
  <si>
    <t>Attendance by Location by Semester, Duplicated Credit Headcount*</t>
  </si>
  <si>
    <t>Fall Credit Headcount by Ethnicity and Race</t>
  </si>
  <si>
    <t>Internat'l</t>
  </si>
  <si>
    <t>Fiscal Year NonCredit Headcount, Contact Hours, and FTEE</t>
  </si>
  <si>
    <t>Fall 2012</t>
  </si>
  <si>
    <t>FTE</t>
  </si>
  <si>
    <t>Off-Campus</t>
  </si>
  <si>
    <t>Fall 
2010</t>
  </si>
  <si>
    <t>Fall 
2011</t>
  </si>
  <si>
    <t>Fall 
2012</t>
  </si>
  <si>
    <t>Attendance Status</t>
  </si>
  <si>
    <t>program area</t>
  </si>
  <si>
    <t>FY 2012</t>
  </si>
  <si>
    <t>Fall 2013</t>
  </si>
  <si>
    <t>Spring 2013</t>
  </si>
  <si>
    <t>Summer 2013</t>
  </si>
  <si>
    <t>Fall 
2013</t>
  </si>
  <si>
    <t>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</si>
</sst>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9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right" wrapText="1"/>
    </xf>
    <xf numFmtId="3" fontId="2" fillId="0" borderId="5" xfId="0" applyNumberFormat="1" applyFont="1" applyBorder="1"/>
    <xf numFmtId="0" fontId="5" fillId="0" borderId="0" xfId="0" applyFont="1"/>
    <xf numFmtId="3" fontId="3" fillId="0" borderId="5" xfId="0" applyNumberFormat="1" applyFont="1" applyBorder="1"/>
    <xf numFmtId="0" fontId="3" fillId="0" borderId="4" xfId="0" applyFont="1" applyBorder="1" applyAlignment="1">
      <alignment horizontal="left" indent="1"/>
    </xf>
    <xf numFmtId="3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indent="1"/>
    </xf>
    <xf numFmtId="0" fontId="0" fillId="0" borderId="0" xfId="0" applyBorder="1"/>
    <xf numFmtId="0" fontId="4" fillId="0" borderId="0" xfId="0" applyFont="1"/>
    <xf numFmtId="3" fontId="2" fillId="0" borderId="0" xfId="0" applyNumberFormat="1" applyFont="1" applyBorder="1"/>
    <xf numFmtId="0" fontId="1" fillId="0" borderId="0" xfId="0" applyFont="1"/>
    <xf numFmtId="0" fontId="0" fillId="0" borderId="0" xfId="0" applyAlignment="1">
      <alignment vertical="top"/>
    </xf>
    <xf numFmtId="166" fontId="0" fillId="0" borderId="0" xfId="0" applyNumberFormat="1"/>
    <xf numFmtId="3" fontId="2" fillId="0" borderId="0" xfId="0" applyNumberFormat="1" applyFont="1" applyFill="1" applyBorder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1" fillId="0" borderId="0" xfId="0" applyNumberFormat="1" applyFont="1"/>
    <xf numFmtId="0" fontId="9" fillId="0" borderId="0" xfId="0" applyFont="1"/>
    <xf numFmtId="0" fontId="12" fillId="0" borderId="0" xfId="0" applyFont="1" applyAlignment="1">
      <alignment wrapText="1"/>
    </xf>
    <xf numFmtId="3" fontId="6" fillId="0" borderId="5" xfId="0" applyNumberFormat="1" applyFont="1" applyBorder="1"/>
    <xf numFmtId="10" fontId="12" fillId="0" borderId="0" xfId="0" applyNumberFormat="1" applyFont="1" applyBorder="1"/>
    <xf numFmtId="0" fontId="12" fillId="0" borderId="0" xfId="0" applyFont="1"/>
    <xf numFmtId="3" fontId="6" fillId="0" borderId="0" xfId="0" applyNumberFormat="1" applyFont="1" applyBorder="1"/>
    <xf numFmtId="3" fontId="5" fillId="0" borderId="0" xfId="0" applyNumberFormat="1" applyFont="1"/>
    <xf numFmtId="0" fontId="11" fillId="0" borderId="0" xfId="0" applyFont="1" applyFill="1" applyBorder="1"/>
    <xf numFmtId="0" fontId="13" fillId="0" borderId="0" xfId="0" applyFont="1" applyFill="1" applyBorder="1"/>
    <xf numFmtId="0" fontId="13" fillId="3" borderId="1" xfId="0" applyFont="1" applyFill="1" applyBorder="1"/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0" borderId="4" xfId="0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3" fontId="14" fillId="0" borderId="5" xfId="0" applyNumberFormat="1" applyFont="1" applyFill="1" applyBorder="1"/>
    <xf numFmtId="3" fontId="14" fillId="0" borderId="6" xfId="0" applyNumberFormat="1" applyFont="1" applyFill="1" applyBorder="1"/>
    <xf numFmtId="3" fontId="13" fillId="0" borderId="5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6" fillId="3" borderId="1" xfId="0" applyFont="1" applyFill="1" applyBorder="1" applyAlignment="1">
      <alignment wrapText="1"/>
    </xf>
    <xf numFmtId="165" fontId="13" fillId="0" borderId="5" xfId="0" applyNumberFormat="1" applyFont="1" applyFill="1" applyBorder="1"/>
    <xf numFmtId="165" fontId="13" fillId="0" borderId="6" xfId="0" applyNumberFormat="1" applyFont="1" applyFill="1" applyBorder="1"/>
    <xf numFmtId="165" fontId="14" fillId="0" borderId="5" xfId="0" applyNumberFormat="1" applyFont="1" applyFill="1" applyBorder="1"/>
    <xf numFmtId="165" fontId="14" fillId="0" borderId="5" xfId="0" applyNumberFormat="1" applyFont="1" applyFill="1" applyBorder="1" applyAlignment="1" applyProtection="1">
      <alignment horizontal="right"/>
    </xf>
    <xf numFmtId="165" fontId="14" fillId="0" borderId="6" xfId="0" applyNumberFormat="1" applyFont="1" applyFill="1" applyBorder="1"/>
    <xf numFmtId="0" fontId="13" fillId="0" borderId="5" xfId="0" applyFont="1" applyFill="1" applyBorder="1" applyAlignment="1">
      <alignment horizontal="right"/>
    </xf>
    <xf numFmtId="166" fontId="13" fillId="0" borderId="5" xfId="0" applyNumberFormat="1" applyFont="1" applyFill="1" applyBorder="1" applyAlignment="1">
      <alignment horizontal="right"/>
    </xf>
    <xf numFmtId="0" fontId="13" fillId="0" borderId="5" xfId="0" applyFont="1" applyFill="1" applyBorder="1"/>
    <xf numFmtId="0" fontId="13" fillId="0" borderId="19" xfId="0" applyFont="1" applyFill="1" applyBorder="1"/>
    <xf numFmtId="165" fontId="13" fillId="0" borderId="20" xfId="0" applyNumberFormat="1" applyFont="1" applyFill="1" applyBorder="1"/>
    <xf numFmtId="0" fontId="13" fillId="0" borderId="20" xfId="0" applyFont="1" applyFill="1" applyBorder="1" applyAlignment="1">
      <alignment horizontal="right"/>
    </xf>
    <xf numFmtId="166" fontId="13" fillId="0" borderId="20" xfId="0" applyNumberFormat="1" applyFont="1" applyFill="1" applyBorder="1" applyAlignment="1">
      <alignment horizontal="right"/>
    </xf>
    <xf numFmtId="165" fontId="13" fillId="0" borderId="21" xfId="0" applyNumberFormat="1" applyFont="1" applyFill="1" applyBorder="1"/>
    <xf numFmtId="0" fontId="11" fillId="0" borderId="5" xfId="0" applyFont="1" applyFill="1" applyBorder="1"/>
    <xf numFmtId="0" fontId="17" fillId="0" borderId="0" xfId="0" applyFont="1"/>
    <xf numFmtId="0" fontId="19" fillId="2" borderId="15" xfId="0" applyFont="1" applyFill="1" applyBorder="1" applyAlignment="1">
      <alignment horizontal="left" indent="1"/>
    </xf>
    <xf numFmtId="0" fontId="14" fillId="2" borderId="16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/>
    <xf numFmtId="0" fontId="13" fillId="0" borderId="0" xfId="0" applyFont="1"/>
    <xf numFmtId="0" fontId="14" fillId="0" borderId="4" xfId="0" applyFont="1" applyBorder="1" applyAlignment="1">
      <alignment horizontal="left" indent="1"/>
    </xf>
    <xf numFmtId="3" fontId="14" fillId="0" borderId="5" xfId="0" applyNumberFormat="1" applyFont="1" applyBorder="1"/>
    <xf numFmtId="164" fontId="13" fillId="0" borderId="5" xfId="0" applyNumberFormat="1" applyFont="1" applyBorder="1"/>
    <xf numFmtId="165" fontId="13" fillId="0" borderId="5" xfId="0" applyNumberFormat="1" applyFont="1" applyBorder="1"/>
    <xf numFmtId="4" fontId="13" fillId="0" borderId="6" xfId="0" applyNumberFormat="1" applyFont="1" applyBorder="1"/>
    <xf numFmtId="0" fontId="15" fillId="0" borderId="0" xfId="0" applyFont="1" applyAlignment="1">
      <alignment horizontal="left"/>
    </xf>
    <xf numFmtId="0" fontId="19" fillId="0" borderId="0" xfId="0" applyFont="1"/>
    <xf numFmtId="3" fontId="19" fillId="0" borderId="0" xfId="0" applyNumberFormat="1" applyFont="1"/>
    <xf numFmtId="3" fontId="17" fillId="0" borderId="0" xfId="0" applyNumberFormat="1" applyFont="1"/>
    <xf numFmtId="3" fontId="19" fillId="0" borderId="5" xfId="0" applyNumberFormat="1" applyFont="1" applyBorder="1"/>
    <xf numFmtId="0" fontId="17" fillId="0" borderId="0" xfId="0" applyFont="1" applyAlignment="1">
      <alignment horizontal="left" indent="1"/>
    </xf>
    <xf numFmtId="0" fontId="13" fillId="0" borderId="4" xfId="0" applyFont="1" applyBorder="1" applyAlignment="1">
      <alignment horizontal="left" indent="1"/>
    </xf>
    <xf numFmtId="3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166" fontId="13" fillId="0" borderId="6" xfId="0" applyNumberFormat="1" applyFont="1" applyBorder="1" applyAlignment="1">
      <alignment horizontal="right"/>
    </xf>
    <xf numFmtId="1" fontId="13" fillId="0" borderId="5" xfId="0" applyNumberFormat="1" applyFont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66" fontId="13" fillId="0" borderId="6" xfId="0" applyNumberFormat="1" applyFont="1" applyBorder="1"/>
    <xf numFmtId="0" fontId="13" fillId="0" borderId="5" xfId="0" applyFont="1" applyBorder="1"/>
    <xf numFmtId="3" fontId="13" fillId="0" borderId="5" xfId="0" applyNumberFormat="1" applyFont="1" applyBorder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/>
    </xf>
    <xf numFmtId="0" fontId="18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left" indent="1"/>
    </xf>
    <xf numFmtId="0" fontId="11" fillId="0" borderId="0" xfId="0" applyFont="1"/>
    <xf numFmtId="0" fontId="11" fillId="2" borderId="18" xfId="0" applyFont="1" applyFill="1" applyBorder="1" applyAlignment="1">
      <alignment wrapText="1"/>
    </xf>
    <xf numFmtId="0" fontId="11" fillId="2" borderId="11" xfId="0" applyFont="1" applyFill="1" applyBorder="1" applyAlignment="1">
      <alignment horizontal="right" wrapText="1"/>
    </xf>
    <xf numFmtId="0" fontId="11" fillId="2" borderId="12" xfId="0" applyFont="1" applyFill="1" applyBorder="1" applyAlignment="1">
      <alignment horizontal="right" wrapText="1"/>
    </xf>
    <xf numFmtId="0" fontId="11" fillId="2" borderId="13" xfId="0" applyFont="1" applyFill="1" applyBorder="1" applyAlignment="1">
      <alignment horizontal="right" wrapText="1"/>
    </xf>
    <xf numFmtId="10" fontId="13" fillId="0" borderId="5" xfId="0" applyNumberFormat="1" applyFont="1" applyBorder="1"/>
    <xf numFmtId="3" fontId="13" fillId="0" borderId="6" xfId="0" applyNumberFormat="1" applyFont="1" applyBorder="1"/>
    <xf numFmtId="164" fontId="13" fillId="0" borderId="5" xfId="1" applyNumberFormat="1" applyFont="1" applyBorder="1"/>
    <xf numFmtId="0" fontId="19" fillId="2" borderId="30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164" fontId="13" fillId="0" borderId="5" xfId="0" applyNumberFormat="1" applyFont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 indent="1"/>
    </xf>
    <xf numFmtId="164" fontId="13" fillId="0" borderId="5" xfId="0" applyNumberFormat="1" applyFont="1" applyFill="1" applyBorder="1" applyAlignment="1">
      <alignment horizontal="right"/>
    </xf>
    <xf numFmtId="164" fontId="13" fillId="0" borderId="14" xfId="0" applyNumberFormat="1" applyFont="1" applyBorder="1" applyAlignment="1">
      <alignment horizontal="right"/>
    </xf>
    <xf numFmtId="164" fontId="13" fillId="0" borderId="14" xfId="0" applyNumberFormat="1" applyFont="1" applyFill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3" fontId="13" fillId="0" borderId="19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164" fontId="13" fillId="0" borderId="20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0" fontId="19" fillId="3" borderId="30" xfId="0" applyFont="1" applyFill="1" applyBorder="1"/>
    <xf numFmtId="0" fontId="19" fillId="3" borderId="17" xfId="0" applyFont="1" applyFill="1" applyBorder="1"/>
    <xf numFmtId="0" fontId="14" fillId="3" borderId="1" xfId="0" applyFont="1" applyFill="1" applyBorder="1" applyAlignment="1">
      <alignment horizontal="right" wrapText="1"/>
    </xf>
    <xf numFmtId="0" fontId="14" fillId="3" borderId="2" xfId="0" applyFont="1" applyFill="1" applyBorder="1" applyAlignment="1">
      <alignment horizontal="right" wrapText="1"/>
    </xf>
    <xf numFmtId="0" fontId="14" fillId="3" borderId="3" xfId="0" applyFont="1" applyFill="1" applyBorder="1" applyAlignment="1">
      <alignment horizontal="right" wrapText="1"/>
    </xf>
    <xf numFmtId="3" fontId="14" fillId="0" borderId="5" xfId="0" applyNumberFormat="1" applyFont="1" applyBorder="1" applyAlignment="1">
      <alignment horizontal="right"/>
    </xf>
    <xf numFmtId="164" fontId="14" fillId="0" borderId="5" xfId="0" applyNumberFormat="1" applyFont="1" applyBorder="1" applyAlignment="1">
      <alignment horizontal="right"/>
    </xf>
    <xf numFmtId="10" fontId="14" fillId="0" borderId="5" xfId="0" applyNumberFormat="1" applyFont="1" applyBorder="1" applyAlignment="1">
      <alignment horizontal="right"/>
    </xf>
    <xf numFmtId="10" fontId="13" fillId="0" borderId="6" xfId="0" applyNumberFormat="1" applyFont="1" applyBorder="1" applyAlignment="1">
      <alignment horizontal="right"/>
    </xf>
    <xf numFmtId="0" fontId="14" fillId="0" borderId="4" xfId="0" applyFont="1" applyFill="1" applyBorder="1" applyAlignment="1">
      <alignment horizontal="left" indent="1"/>
    </xf>
    <xf numFmtId="3" fontId="14" fillId="0" borderId="5" xfId="0" applyNumberFormat="1" applyFont="1" applyFill="1" applyBorder="1" applyAlignment="1">
      <alignment horizontal="right"/>
    </xf>
    <xf numFmtId="0" fontId="13" fillId="2" borderId="31" xfId="0" applyFont="1" applyFill="1" applyBorder="1" applyAlignment="1">
      <alignment horizontal="right" wrapText="1"/>
    </xf>
    <xf numFmtId="0" fontId="13" fillId="2" borderId="32" xfId="0" applyFont="1" applyFill="1" applyBorder="1" applyAlignment="1">
      <alignment horizontal="right" wrapText="1"/>
    </xf>
    <xf numFmtId="166" fontId="13" fillId="2" borderId="33" xfId="0" applyNumberFormat="1" applyFont="1" applyFill="1" applyBorder="1" applyAlignment="1">
      <alignment horizontal="right" wrapText="1"/>
    </xf>
    <xf numFmtId="3" fontId="24" fillId="0" borderId="0" xfId="0" applyNumberFormat="1" applyFont="1"/>
    <xf numFmtId="164" fontId="24" fillId="0" borderId="0" xfId="0" applyNumberFormat="1" applyFont="1"/>
    <xf numFmtId="0" fontId="25" fillId="0" borderId="0" xfId="0" applyFont="1" applyAlignment="1">
      <alignment horizontal="center"/>
    </xf>
    <xf numFmtId="0" fontId="26" fillId="0" borderId="0" xfId="0" applyFont="1"/>
    <xf numFmtId="3" fontId="25" fillId="0" borderId="0" xfId="0" applyNumberFormat="1" applyFont="1" applyAlignment="1">
      <alignment horizontal="center"/>
    </xf>
    <xf numFmtId="164" fontId="25" fillId="0" borderId="0" xfId="1" applyNumberFormat="1" applyFont="1" applyAlignment="1">
      <alignment horizontal="center"/>
    </xf>
    <xf numFmtId="0" fontId="24" fillId="0" borderId="0" xfId="0" applyFont="1" applyBorder="1" applyAlignment="1">
      <alignment horizontal="right"/>
    </xf>
    <xf numFmtId="0" fontId="11" fillId="2" borderId="4" xfId="0" applyFont="1" applyFill="1" applyBorder="1" applyAlignment="1">
      <alignment wrapText="1"/>
    </xf>
    <xf numFmtId="0" fontId="13" fillId="2" borderId="5" xfId="0" applyFont="1" applyFill="1" applyBorder="1" applyAlignment="1">
      <alignment horizontal="center" wrapText="1"/>
    </xf>
    <xf numFmtId="3" fontId="13" fillId="0" borderId="5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1" fillId="2" borderId="31" xfId="0" applyFont="1" applyFill="1" applyBorder="1" applyAlignment="1">
      <alignment wrapText="1"/>
    </xf>
    <xf numFmtId="0" fontId="13" fillId="2" borderId="22" xfId="0" applyFont="1" applyFill="1" applyBorder="1"/>
    <xf numFmtId="0" fontId="13" fillId="2" borderId="34" xfId="0" applyFont="1" applyFill="1" applyBorder="1" applyAlignment="1">
      <alignment horizontal="right" wrapText="1"/>
    </xf>
    <xf numFmtId="0" fontId="13" fillId="2" borderId="35" xfId="0" applyFont="1" applyFill="1" applyBorder="1" applyAlignment="1">
      <alignment horizontal="right" wrapText="1"/>
    </xf>
    <xf numFmtId="4" fontId="13" fillId="2" borderId="35" xfId="0" applyNumberFormat="1" applyFont="1" applyFill="1" applyBorder="1" applyAlignment="1">
      <alignment horizontal="right" wrapText="1"/>
    </xf>
    <xf numFmtId="4" fontId="13" fillId="2" borderId="36" xfId="0" applyNumberFormat="1" applyFont="1" applyFill="1" applyBorder="1" applyAlignment="1">
      <alignment horizontal="right" wrapText="1"/>
    </xf>
    <xf numFmtId="165" fontId="13" fillId="0" borderId="5" xfId="0" applyNumberFormat="1" applyFont="1" applyBorder="1" applyAlignment="1">
      <alignment wrapText="1"/>
    </xf>
    <xf numFmtId="165" fontId="13" fillId="0" borderId="6" xfId="0" applyNumberFormat="1" applyFont="1" applyBorder="1"/>
    <xf numFmtId="165" fontId="13" fillId="0" borderId="18" xfId="0" applyNumberFormat="1" applyFont="1" applyBorder="1"/>
    <xf numFmtId="0" fontId="15" fillId="0" borderId="0" xfId="0" applyFont="1"/>
    <xf numFmtId="4" fontId="17" fillId="0" borderId="0" xfId="0" applyNumberFormat="1" applyFont="1"/>
    <xf numFmtId="0" fontId="11" fillId="0" borderId="0" xfId="0" applyFont="1" applyAlignment="1">
      <alignment wrapText="1"/>
    </xf>
    <xf numFmtId="3" fontId="11" fillId="0" borderId="0" xfId="0" applyNumberFormat="1" applyFont="1"/>
    <xf numFmtId="3" fontId="17" fillId="0" borderId="5" xfId="0" applyNumberFormat="1" applyFont="1" applyBorder="1"/>
    <xf numFmtId="0" fontId="14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wrapText="1"/>
    </xf>
    <xf numFmtId="2" fontId="21" fillId="2" borderId="30" xfId="0" applyNumberFormat="1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31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320" b="1"/>
              <a:t>Fall Credit Headcount and FTE, Fall 2000-13</a:t>
            </a:r>
          </a:p>
        </c:rich>
      </c:tx>
      <c:layout>
        <c:manualLayout>
          <c:xMode val="edge"/>
          <c:yMode val="edge"/>
          <c:x val="0.33486464137850736"/>
          <c:y val="2.60586319218241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907172995780588E-2"/>
          <c:y val="0.158196072396488"/>
          <c:w val="0.93565400843882496"/>
          <c:h val="0.662414869151128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'Heads &amp; Creds'!$D$20</c:f>
              <c:strCache>
                <c:ptCount val="1"/>
                <c:pt idx="0">
                  <c:v>Total Headcount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'Heads &amp; Creds'!$B$22:$B$34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'Heads &amp; Creds'!$D$22:$D$34</c:f>
              <c:numCache>
                <c:formatCode>#,##0</c:formatCode>
                <c:ptCount val="13"/>
                <c:pt idx="0">
                  <c:v>2824</c:v>
                </c:pt>
                <c:pt idx="1">
                  <c:v>2975</c:v>
                </c:pt>
                <c:pt idx="2">
                  <c:v>3157</c:v>
                </c:pt>
                <c:pt idx="3">
                  <c:v>3127</c:v>
                </c:pt>
                <c:pt idx="4">
                  <c:v>3236</c:v>
                </c:pt>
                <c:pt idx="5">
                  <c:v>3320</c:v>
                </c:pt>
                <c:pt idx="6">
                  <c:v>3351</c:v>
                </c:pt>
                <c:pt idx="7">
                  <c:v>3412</c:v>
                </c:pt>
                <c:pt idx="8">
                  <c:v>3754</c:v>
                </c:pt>
                <c:pt idx="9">
                  <c:v>3601</c:v>
                </c:pt>
                <c:pt idx="10">
                  <c:v>3341</c:v>
                </c:pt>
                <c:pt idx="11">
                  <c:v>3112</c:v>
                </c:pt>
                <c:pt idx="12">
                  <c:v>3225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80107776"/>
        <c:axId val="130498944"/>
      </c:barChart>
      <c:lineChart>
        <c:grouping val="standard"/>
        <c:varyColors val="0"/>
        <c:ser>
          <c:idx val="0"/>
          <c:order val="0"/>
          <c:tx>
            <c:strRef>
              <c:f>'Heads &amp; Creds'!$C$20</c:f>
              <c:strCache>
                <c:ptCount val="1"/>
                <c:pt idx="0">
                  <c:v>FTE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diamond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'Heads &amp; Creds'!$B$22:$B$34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'Heads &amp; Creds'!$C$22:$C$34</c:f>
              <c:numCache>
                <c:formatCode>#,##0</c:formatCode>
                <c:ptCount val="13"/>
                <c:pt idx="0">
                  <c:v>2626.2249999999999</c:v>
                </c:pt>
                <c:pt idx="1">
                  <c:v>2810.2166666666667</c:v>
                </c:pt>
                <c:pt idx="2">
                  <c:v>2870.9749999999999</c:v>
                </c:pt>
                <c:pt idx="3">
                  <c:v>2812.6083333333336</c:v>
                </c:pt>
                <c:pt idx="4">
                  <c:v>2880.3250000000003</c:v>
                </c:pt>
                <c:pt idx="5">
                  <c:v>2881.35</c:v>
                </c:pt>
                <c:pt idx="6">
                  <c:v>2848.15</c:v>
                </c:pt>
                <c:pt idx="7">
                  <c:v>2900.9083333333333</c:v>
                </c:pt>
                <c:pt idx="8">
                  <c:v>3227.0916666666667</c:v>
                </c:pt>
                <c:pt idx="9">
                  <c:v>3132.1833333333329</c:v>
                </c:pt>
                <c:pt idx="10">
                  <c:v>2826.2583333333332</c:v>
                </c:pt>
                <c:pt idx="11">
                  <c:v>2602.6333333333332</c:v>
                </c:pt>
                <c:pt idx="12">
                  <c:v>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07776"/>
        <c:axId val="130498944"/>
      </c:lineChart>
      <c:catAx>
        <c:axId val="801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049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98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107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7001577076412934"/>
          <c:y val="0.10876572024588151"/>
          <c:w val="0.2766304761783287"/>
          <c:h val="7.645028084844442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mbria" pitchFamily="18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Fall Credit Headcount by Attendance Status, Fall 2000-13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262286182210155E-2"/>
          <c:y val="0.22147396004978576"/>
          <c:w val="0.92304733973119069"/>
          <c:h val="0.594281033726990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Sheet4!$B$4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Sheet4!$C$2:$R$2</c:f>
              <c:strCache>
                <c:ptCount val="16"/>
                <c:pt idx="0">
                  <c:v>Fall
2000</c:v>
                </c:pt>
                <c:pt idx="1">
                  <c:v>Fall
2001</c:v>
                </c:pt>
                <c:pt idx="2">
                  <c:v>Fall
2002</c:v>
                </c:pt>
                <c:pt idx="3">
                  <c:v>Fall
2003</c:v>
                </c:pt>
                <c:pt idx="4">
                  <c:v>Fall
2004</c:v>
                </c:pt>
                <c:pt idx="6">
                  <c:v>Fall
2005</c:v>
                </c:pt>
                <c:pt idx="7">
                  <c:v>Fall
2006</c:v>
                </c:pt>
                <c:pt idx="8">
                  <c:v>Fall
2007</c:v>
                </c:pt>
                <c:pt idx="9">
                  <c:v>Fall
2008</c:v>
                </c:pt>
                <c:pt idx="10">
                  <c:v>Fall
2009</c:v>
                </c:pt>
                <c:pt idx="12">
                  <c:v>Fall 
2010</c:v>
                </c:pt>
                <c:pt idx="13">
                  <c:v>Fall 
2011</c:v>
                </c:pt>
                <c:pt idx="14">
                  <c:v>Fall 
2012</c:v>
                </c:pt>
                <c:pt idx="15">
                  <c:v>Fall 
2013</c:v>
                </c:pt>
              </c:strCache>
            </c:strRef>
          </c:cat>
          <c:val>
            <c:numRef>
              <c:f>Sheet4!$C$4:$R$4</c:f>
              <c:numCache>
                <c:formatCode>#,##0</c:formatCode>
                <c:ptCount val="16"/>
                <c:pt idx="0">
                  <c:v>1528</c:v>
                </c:pt>
                <c:pt idx="1">
                  <c:v>1736</c:v>
                </c:pt>
                <c:pt idx="2">
                  <c:v>1900</c:v>
                </c:pt>
                <c:pt idx="3">
                  <c:v>1944</c:v>
                </c:pt>
                <c:pt idx="4">
                  <c:v>1866</c:v>
                </c:pt>
                <c:pt idx="6">
                  <c:v>1939</c:v>
                </c:pt>
                <c:pt idx="7">
                  <c:v>1914</c:v>
                </c:pt>
                <c:pt idx="8">
                  <c:v>1842</c:v>
                </c:pt>
                <c:pt idx="9">
                  <c:v>1875</c:v>
                </c:pt>
                <c:pt idx="10">
                  <c:v>2087</c:v>
                </c:pt>
                <c:pt idx="12" formatCode="General">
                  <c:v>2092</c:v>
                </c:pt>
                <c:pt idx="13">
                  <c:v>1797</c:v>
                </c:pt>
                <c:pt idx="14" formatCode="General">
                  <c:v>1621</c:v>
                </c:pt>
                <c:pt idx="15" formatCode="General">
                  <c:v>1611</c:v>
                </c:pt>
              </c:numCache>
            </c:numRef>
          </c:val>
        </c:ser>
        <c:ser>
          <c:idx val="2"/>
          <c:order val="2"/>
          <c:tx>
            <c:strRef>
              <c:f>Sheet4!$B$5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Sheet4!$C$2:$R$2</c:f>
              <c:strCache>
                <c:ptCount val="16"/>
                <c:pt idx="0">
                  <c:v>Fall
2000</c:v>
                </c:pt>
                <c:pt idx="1">
                  <c:v>Fall
2001</c:v>
                </c:pt>
                <c:pt idx="2">
                  <c:v>Fall
2002</c:v>
                </c:pt>
                <c:pt idx="3">
                  <c:v>Fall
2003</c:v>
                </c:pt>
                <c:pt idx="4">
                  <c:v>Fall
2004</c:v>
                </c:pt>
                <c:pt idx="6">
                  <c:v>Fall
2005</c:v>
                </c:pt>
                <c:pt idx="7">
                  <c:v>Fall
2006</c:v>
                </c:pt>
                <c:pt idx="8">
                  <c:v>Fall
2007</c:v>
                </c:pt>
                <c:pt idx="9">
                  <c:v>Fall
2008</c:v>
                </c:pt>
                <c:pt idx="10">
                  <c:v>Fall
2009</c:v>
                </c:pt>
                <c:pt idx="12">
                  <c:v>Fall 
2010</c:v>
                </c:pt>
                <c:pt idx="13">
                  <c:v>Fall 
2011</c:v>
                </c:pt>
                <c:pt idx="14">
                  <c:v>Fall 
2012</c:v>
                </c:pt>
                <c:pt idx="15">
                  <c:v>Fall 
2013</c:v>
                </c:pt>
              </c:strCache>
            </c:strRef>
          </c:cat>
          <c:val>
            <c:numRef>
              <c:f>Sheet4!$C$5:$R$5</c:f>
              <c:numCache>
                <c:formatCode>#,##0</c:formatCode>
                <c:ptCount val="16"/>
                <c:pt idx="0">
                  <c:v>1008</c:v>
                </c:pt>
                <c:pt idx="1">
                  <c:v>1088</c:v>
                </c:pt>
                <c:pt idx="2">
                  <c:v>1075</c:v>
                </c:pt>
                <c:pt idx="3">
                  <c:v>1213</c:v>
                </c:pt>
                <c:pt idx="4">
                  <c:v>1261</c:v>
                </c:pt>
                <c:pt idx="6">
                  <c:v>1297</c:v>
                </c:pt>
                <c:pt idx="7">
                  <c:v>1406</c:v>
                </c:pt>
                <c:pt idx="8">
                  <c:v>1509</c:v>
                </c:pt>
                <c:pt idx="9">
                  <c:v>1537</c:v>
                </c:pt>
                <c:pt idx="10">
                  <c:v>1667</c:v>
                </c:pt>
                <c:pt idx="12" formatCode="General">
                  <c:v>1509</c:v>
                </c:pt>
                <c:pt idx="13">
                  <c:v>1544</c:v>
                </c:pt>
                <c:pt idx="14" formatCode="General">
                  <c:v>1491</c:v>
                </c:pt>
                <c:pt idx="15" formatCode="General">
                  <c:v>1614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145087488"/>
        <c:axId val="143196544"/>
      </c:barChart>
      <c:lineChart>
        <c:grouping val="standar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Past 5 Year Avg. Total Enrollment</c:v>
                </c:pt>
              </c:strCache>
            </c:strRef>
          </c:tx>
          <c:spPr>
            <a:ln w="22225"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C0504D">
                    <a:lumMod val="50000"/>
                  </a:srgbClr>
                </a:solidFill>
              </a:ln>
            </c:spPr>
          </c:marker>
          <c:cat>
            <c:strRef>
              <c:f>Sheet4!$C$2:$R$2</c:f>
              <c:strCache>
                <c:ptCount val="16"/>
                <c:pt idx="0">
                  <c:v>Fall
2000</c:v>
                </c:pt>
                <c:pt idx="1">
                  <c:v>Fall
2001</c:v>
                </c:pt>
                <c:pt idx="2">
                  <c:v>Fall
2002</c:v>
                </c:pt>
                <c:pt idx="3">
                  <c:v>Fall
2003</c:v>
                </c:pt>
                <c:pt idx="4">
                  <c:v>Fall
2004</c:v>
                </c:pt>
                <c:pt idx="6">
                  <c:v>Fall
2005</c:v>
                </c:pt>
                <c:pt idx="7">
                  <c:v>Fall
2006</c:v>
                </c:pt>
                <c:pt idx="8">
                  <c:v>Fall
2007</c:v>
                </c:pt>
                <c:pt idx="9">
                  <c:v>Fall
2008</c:v>
                </c:pt>
                <c:pt idx="10">
                  <c:v>Fall
2009</c:v>
                </c:pt>
                <c:pt idx="12">
                  <c:v>Fall 
2010</c:v>
                </c:pt>
                <c:pt idx="13">
                  <c:v>Fall 
2011</c:v>
                </c:pt>
                <c:pt idx="14">
                  <c:v>Fall 
2012</c:v>
                </c:pt>
                <c:pt idx="15">
                  <c:v>Fall 
2013</c:v>
                </c:pt>
              </c:strCache>
            </c:strRef>
          </c:cat>
          <c:val>
            <c:numRef>
              <c:f>Sheet4!$C$3:$R$3</c:f>
              <c:numCache>
                <c:formatCode>#,##0</c:formatCode>
                <c:ptCount val="16"/>
                <c:pt idx="0">
                  <c:v>2536</c:v>
                </c:pt>
                <c:pt idx="1">
                  <c:v>2824</c:v>
                </c:pt>
                <c:pt idx="2">
                  <c:v>2975</c:v>
                </c:pt>
                <c:pt idx="3">
                  <c:v>3157</c:v>
                </c:pt>
                <c:pt idx="4">
                  <c:v>3127</c:v>
                </c:pt>
                <c:pt idx="5">
                  <c:v>2923.8</c:v>
                </c:pt>
                <c:pt idx="6">
                  <c:v>3236</c:v>
                </c:pt>
                <c:pt idx="7">
                  <c:v>3320</c:v>
                </c:pt>
                <c:pt idx="8">
                  <c:v>3351</c:v>
                </c:pt>
                <c:pt idx="9">
                  <c:v>3412</c:v>
                </c:pt>
                <c:pt idx="10">
                  <c:v>3754</c:v>
                </c:pt>
                <c:pt idx="11">
                  <c:v>3414.6</c:v>
                </c:pt>
                <c:pt idx="12" formatCode="General">
                  <c:v>3601</c:v>
                </c:pt>
                <c:pt idx="13">
                  <c:v>3341</c:v>
                </c:pt>
                <c:pt idx="14" formatCode="General">
                  <c:v>3112</c:v>
                </c:pt>
                <c:pt idx="15" formatCode="General">
                  <c:v>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87488"/>
        <c:axId val="143196544"/>
      </c:lineChart>
      <c:catAx>
        <c:axId val="14508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96544"/>
        <c:crosses val="autoZero"/>
        <c:auto val="1"/>
        <c:lblAlgn val="ctr"/>
        <c:lblOffset val="100"/>
        <c:noMultiLvlLbl val="0"/>
      </c:catAx>
      <c:valAx>
        <c:axId val="14319654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450874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327537540199672"/>
          <c:y val="0.1320635184728946"/>
          <c:w val="0.58737990278245367"/>
          <c:h val="8.94104415768912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ambria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/>
            </a:pPr>
            <a:r>
              <a:rPr lang="en-US" sz="1320"/>
              <a:t>Fall Credit Headcount by Major Program Area, Fall 2000-13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827683466919092E-2"/>
          <c:y val="0.20907808588749049"/>
          <c:w val="0.91092684433910864"/>
          <c:h val="0.635806722379749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Sheet4!$D$8</c:f>
              <c:strCache>
                <c:ptCount val="1"/>
                <c:pt idx="0">
                  <c:v>Arts &amp; Sciences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Sheet4!$B$9:$B$22</c:f>
              <c:strCache>
                <c:ptCount val="14"/>
                <c:pt idx="0">
                  <c:v>Fall
2000</c:v>
                </c:pt>
                <c:pt idx="1">
                  <c:v>Fall
2001</c:v>
                </c:pt>
                <c:pt idx="2">
                  <c:v>Fall
2002</c:v>
                </c:pt>
                <c:pt idx="3">
                  <c:v>Fall
2003</c:v>
                </c:pt>
                <c:pt idx="4">
                  <c:v>Fall
2004</c:v>
                </c:pt>
                <c:pt idx="5">
                  <c:v>Fall
2005</c:v>
                </c:pt>
                <c:pt idx="6">
                  <c:v>Fall
2006</c:v>
                </c:pt>
                <c:pt idx="7">
                  <c:v>Fall
2007</c:v>
                </c:pt>
                <c:pt idx="8">
                  <c:v>Fall
2008</c:v>
                </c:pt>
                <c:pt idx="9">
                  <c:v>Fall
2009</c:v>
                </c:pt>
                <c:pt idx="10">
                  <c:v>Fall 
2010</c:v>
                </c:pt>
                <c:pt idx="11">
                  <c:v>Fall 
2011</c:v>
                </c:pt>
                <c:pt idx="12">
                  <c:v>Fall 
2012</c:v>
                </c:pt>
                <c:pt idx="13">
                  <c:v>Fall 
2013</c:v>
                </c:pt>
              </c:strCache>
            </c:strRef>
          </c:cat>
          <c:val>
            <c:numRef>
              <c:f>Sheet4!$D$9:$D$22</c:f>
              <c:numCache>
                <c:formatCode>#,##0</c:formatCode>
                <c:ptCount val="14"/>
                <c:pt idx="0">
                  <c:v>1484</c:v>
                </c:pt>
                <c:pt idx="1">
                  <c:v>1602</c:v>
                </c:pt>
                <c:pt idx="2">
                  <c:v>1583</c:v>
                </c:pt>
                <c:pt idx="3">
                  <c:v>1713</c:v>
                </c:pt>
                <c:pt idx="4">
                  <c:v>1595</c:v>
                </c:pt>
                <c:pt idx="5">
                  <c:v>1735</c:v>
                </c:pt>
                <c:pt idx="6">
                  <c:v>1890</c:v>
                </c:pt>
                <c:pt idx="7">
                  <c:v>2367</c:v>
                </c:pt>
                <c:pt idx="8">
                  <c:v>2409</c:v>
                </c:pt>
                <c:pt idx="9">
                  <c:v>2858</c:v>
                </c:pt>
                <c:pt idx="10">
                  <c:v>2711</c:v>
                </c:pt>
                <c:pt idx="11">
                  <c:v>2578</c:v>
                </c:pt>
                <c:pt idx="12" formatCode="General">
                  <c:v>2430</c:v>
                </c:pt>
                <c:pt idx="13" formatCode="General">
                  <c:v>2561</c:v>
                </c:pt>
              </c:numCache>
            </c:numRef>
          </c:val>
        </c:ser>
        <c:ser>
          <c:idx val="2"/>
          <c:order val="2"/>
          <c:tx>
            <c:strRef>
              <c:f>Sheet4!$E$8</c:f>
              <c:strCache>
                <c:ptCount val="1"/>
                <c:pt idx="0">
                  <c:v>Career Education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Sheet4!$B$9:$B$22</c:f>
              <c:strCache>
                <c:ptCount val="14"/>
                <c:pt idx="0">
                  <c:v>Fall
2000</c:v>
                </c:pt>
                <c:pt idx="1">
                  <c:v>Fall
2001</c:v>
                </c:pt>
                <c:pt idx="2">
                  <c:v>Fall
2002</c:v>
                </c:pt>
                <c:pt idx="3">
                  <c:v>Fall
2003</c:v>
                </c:pt>
                <c:pt idx="4">
                  <c:v>Fall
2004</c:v>
                </c:pt>
                <c:pt idx="5">
                  <c:v>Fall
2005</c:v>
                </c:pt>
                <c:pt idx="6">
                  <c:v>Fall
2006</c:v>
                </c:pt>
                <c:pt idx="7">
                  <c:v>Fall
2007</c:v>
                </c:pt>
                <c:pt idx="8">
                  <c:v>Fall
2008</c:v>
                </c:pt>
                <c:pt idx="9">
                  <c:v>Fall
2009</c:v>
                </c:pt>
                <c:pt idx="10">
                  <c:v>Fall 
2010</c:v>
                </c:pt>
                <c:pt idx="11">
                  <c:v>Fall 
2011</c:v>
                </c:pt>
                <c:pt idx="12">
                  <c:v>Fall 
2012</c:v>
                </c:pt>
                <c:pt idx="13">
                  <c:v>Fall 
2013</c:v>
                </c:pt>
              </c:strCache>
            </c:strRef>
          </c:cat>
          <c:val>
            <c:numRef>
              <c:f>Sheet4!$E$9:$E$22</c:f>
              <c:numCache>
                <c:formatCode>#,##0</c:formatCode>
                <c:ptCount val="14"/>
                <c:pt idx="0">
                  <c:v>1052</c:v>
                </c:pt>
                <c:pt idx="1">
                  <c:v>1222</c:v>
                </c:pt>
                <c:pt idx="2">
                  <c:v>1392</c:v>
                </c:pt>
                <c:pt idx="3">
                  <c:v>1444</c:v>
                </c:pt>
                <c:pt idx="4">
                  <c:v>1532</c:v>
                </c:pt>
                <c:pt idx="5">
                  <c:v>1501</c:v>
                </c:pt>
                <c:pt idx="6">
                  <c:v>1430</c:v>
                </c:pt>
                <c:pt idx="7">
                  <c:v>984</c:v>
                </c:pt>
                <c:pt idx="8">
                  <c:v>1003</c:v>
                </c:pt>
                <c:pt idx="9">
                  <c:v>896</c:v>
                </c:pt>
                <c:pt idx="10">
                  <c:v>890</c:v>
                </c:pt>
                <c:pt idx="11">
                  <c:v>763</c:v>
                </c:pt>
                <c:pt idx="12" formatCode="General">
                  <c:v>682</c:v>
                </c:pt>
                <c:pt idx="13" formatCode="General">
                  <c:v>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146107392"/>
        <c:axId val="146109184"/>
      </c:barChart>
      <c:lineChart>
        <c:grouping val="standard"/>
        <c:varyColors val="0"/>
        <c:ser>
          <c:idx val="0"/>
          <c:order val="0"/>
          <c:tx>
            <c:strRef>
              <c:f>Sheet4!$C$8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0.12898181763437375"/>
                  <c:y val="3.71016133773606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Sheet4!$B$9:$B$22</c:f>
              <c:strCache>
                <c:ptCount val="14"/>
                <c:pt idx="0">
                  <c:v>Fall
2000</c:v>
                </c:pt>
                <c:pt idx="1">
                  <c:v>Fall
2001</c:v>
                </c:pt>
                <c:pt idx="2">
                  <c:v>Fall
2002</c:v>
                </c:pt>
                <c:pt idx="3">
                  <c:v>Fall
2003</c:v>
                </c:pt>
                <c:pt idx="4">
                  <c:v>Fall
2004</c:v>
                </c:pt>
                <c:pt idx="5">
                  <c:v>Fall
2005</c:v>
                </c:pt>
                <c:pt idx="6">
                  <c:v>Fall
2006</c:v>
                </c:pt>
                <c:pt idx="7">
                  <c:v>Fall
2007</c:v>
                </c:pt>
                <c:pt idx="8">
                  <c:v>Fall
2008</c:v>
                </c:pt>
                <c:pt idx="9">
                  <c:v>Fall
2009</c:v>
                </c:pt>
                <c:pt idx="10">
                  <c:v>Fall 
2010</c:v>
                </c:pt>
                <c:pt idx="11">
                  <c:v>Fall 
2011</c:v>
                </c:pt>
                <c:pt idx="12">
                  <c:v>Fall 
2012</c:v>
                </c:pt>
                <c:pt idx="13">
                  <c:v>Fall 
2013</c:v>
                </c:pt>
              </c:strCache>
            </c:strRef>
          </c:cat>
          <c:val>
            <c:numRef>
              <c:f>Sheet4!$C$9:$C$22</c:f>
              <c:numCache>
                <c:formatCode>#,##0</c:formatCode>
                <c:ptCount val="14"/>
                <c:pt idx="0">
                  <c:v>2536</c:v>
                </c:pt>
                <c:pt idx="1">
                  <c:v>2824</c:v>
                </c:pt>
                <c:pt idx="2">
                  <c:v>2975</c:v>
                </c:pt>
                <c:pt idx="3">
                  <c:v>3157</c:v>
                </c:pt>
                <c:pt idx="4">
                  <c:v>3127</c:v>
                </c:pt>
                <c:pt idx="5">
                  <c:v>3236</c:v>
                </c:pt>
                <c:pt idx="6">
                  <c:v>3320</c:v>
                </c:pt>
                <c:pt idx="7">
                  <c:v>3351</c:v>
                </c:pt>
                <c:pt idx="8">
                  <c:v>3412</c:v>
                </c:pt>
                <c:pt idx="9">
                  <c:v>3754</c:v>
                </c:pt>
                <c:pt idx="10">
                  <c:v>3601</c:v>
                </c:pt>
                <c:pt idx="11">
                  <c:v>3341</c:v>
                </c:pt>
                <c:pt idx="12" formatCode="General">
                  <c:v>3112</c:v>
                </c:pt>
                <c:pt idx="13" formatCode="General">
                  <c:v>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7392"/>
        <c:axId val="146109184"/>
      </c:lineChart>
      <c:catAx>
        <c:axId val="1461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crossAx val="146109184"/>
        <c:crosses val="autoZero"/>
        <c:auto val="1"/>
        <c:lblAlgn val="ctr"/>
        <c:lblOffset val="100"/>
        <c:noMultiLvlLbl val="0"/>
      </c:catAx>
      <c:valAx>
        <c:axId val="14610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4610739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34400714177065844"/>
          <c:y val="0.11685090894357257"/>
          <c:w val="0.42181336278770254"/>
          <c:h val="7.956012278126249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aseline="0">
          <a:latin typeface="Cambria" pitchFamily="18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/>
            </a:pPr>
            <a:r>
              <a:rPr lang="en-US" sz="1320"/>
              <a:t>Fall Credit Headcount by Age Categories, Fall 2000-13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Age!$B$2</c:f>
              <c:strCache>
                <c:ptCount val="1"/>
                <c:pt idx="0">
                  <c:v>Under 18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Age!$B$3:$B$16</c:f>
              <c:numCache>
                <c:formatCode>General</c:formatCode>
                <c:ptCount val="14"/>
                <c:pt idx="0" formatCode="#,##0">
                  <c:v>110</c:v>
                </c:pt>
                <c:pt idx="1">
                  <c:v>136</c:v>
                </c:pt>
                <c:pt idx="2">
                  <c:v>154</c:v>
                </c:pt>
                <c:pt idx="3">
                  <c:v>204</c:v>
                </c:pt>
                <c:pt idx="4">
                  <c:v>246</c:v>
                </c:pt>
                <c:pt idx="5">
                  <c:v>330</c:v>
                </c:pt>
                <c:pt idx="6">
                  <c:v>439</c:v>
                </c:pt>
                <c:pt idx="7">
                  <c:v>558</c:v>
                </c:pt>
                <c:pt idx="8">
                  <c:v>598</c:v>
                </c:pt>
                <c:pt idx="9">
                  <c:v>653</c:v>
                </c:pt>
                <c:pt idx="10">
                  <c:v>612</c:v>
                </c:pt>
                <c:pt idx="11">
                  <c:v>689</c:v>
                </c:pt>
                <c:pt idx="12">
                  <c:v>708</c:v>
                </c:pt>
                <c:pt idx="13">
                  <c:v>832</c:v>
                </c:pt>
              </c:numCache>
            </c:numRef>
          </c:val>
        </c:ser>
        <c:ser>
          <c:idx val="1"/>
          <c:order val="1"/>
          <c:tx>
            <c:strRef>
              <c:f>Age!$C$2</c:f>
              <c:strCache>
                <c:ptCount val="1"/>
                <c:pt idx="0">
                  <c:v>18-19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Age!$C$3:$C$16</c:f>
              <c:numCache>
                <c:formatCode>General</c:formatCode>
                <c:ptCount val="14"/>
                <c:pt idx="0" formatCode="#,##0">
                  <c:v>821</c:v>
                </c:pt>
                <c:pt idx="1">
                  <c:v>842</c:v>
                </c:pt>
                <c:pt idx="2">
                  <c:v>860</c:v>
                </c:pt>
                <c:pt idx="3">
                  <c:v>841</c:v>
                </c:pt>
                <c:pt idx="4">
                  <c:v>825</c:v>
                </c:pt>
                <c:pt idx="5">
                  <c:v>880</c:v>
                </c:pt>
                <c:pt idx="6">
                  <c:v>920</c:v>
                </c:pt>
                <c:pt idx="7">
                  <c:v>912</c:v>
                </c:pt>
                <c:pt idx="8">
                  <c:v>867</c:v>
                </c:pt>
                <c:pt idx="9">
                  <c:v>876</c:v>
                </c:pt>
                <c:pt idx="10">
                  <c:v>906</c:v>
                </c:pt>
                <c:pt idx="11">
                  <c:v>819</c:v>
                </c:pt>
                <c:pt idx="12">
                  <c:v>771</c:v>
                </c:pt>
                <c:pt idx="13">
                  <c:v>832</c:v>
                </c:pt>
              </c:numCache>
            </c:numRef>
          </c:val>
        </c:ser>
        <c:ser>
          <c:idx val="2"/>
          <c:order val="2"/>
          <c:tx>
            <c:strRef>
              <c:f>Age!$D$2</c:f>
              <c:strCache>
                <c:ptCount val="1"/>
                <c:pt idx="0">
                  <c:v>20-21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Age!$D$3:$D$16</c:f>
              <c:numCache>
                <c:formatCode>General</c:formatCode>
                <c:ptCount val="14"/>
                <c:pt idx="0" formatCode="#,##0">
                  <c:v>505</c:v>
                </c:pt>
                <c:pt idx="1">
                  <c:v>523</c:v>
                </c:pt>
                <c:pt idx="2">
                  <c:v>515</c:v>
                </c:pt>
                <c:pt idx="3">
                  <c:v>504</c:v>
                </c:pt>
                <c:pt idx="4">
                  <c:v>519</c:v>
                </c:pt>
                <c:pt idx="5">
                  <c:v>530</c:v>
                </c:pt>
                <c:pt idx="6">
                  <c:v>437</c:v>
                </c:pt>
                <c:pt idx="7">
                  <c:v>401</c:v>
                </c:pt>
                <c:pt idx="8">
                  <c:v>450</c:v>
                </c:pt>
                <c:pt idx="9">
                  <c:v>459</c:v>
                </c:pt>
                <c:pt idx="10">
                  <c:v>454</c:v>
                </c:pt>
                <c:pt idx="11">
                  <c:v>415</c:v>
                </c:pt>
                <c:pt idx="12">
                  <c:v>379</c:v>
                </c:pt>
                <c:pt idx="13">
                  <c:v>388</c:v>
                </c:pt>
              </c:numCache>
            </c:numRef>
          </c:val>
        </c:ser>
        <c:ser>
          <c:idx val="3"/>
          <c:order val="3"/>
          <c:tx>
            <c:strRef>
              <c:f>Age!$E$2</c:f>
              <c:strCache>
                <c:ptCount val="1"/>
                <c:pt idx="0">
                  <c:v>22-24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Age!$E$3:$E$16</c:f>
              <c:numCache>
                <c:formatCode>General</c:formatCode>
                <c:ptCount val="14"/>
                <c:pt idx="0" formatCode="#,##0">
                  <c:v>252</c:v>
                </c:pt>
                <c:pt idx="1">
                  <c:v>325</c:v>
                </c:pt>
                <c:pt idx="2">
                  <c:v>354</c:v>
                </c:pt>
                <c:pt idx="3">
                  <c:v>356</c:v>
                </c:pt>
                <c:pt idx="4">
                  <c:v>310</c:v>
                </c:pt>
                <c:pt idx="5">
                  <c:v>331</c:v>
                </c:pt>
                <c:pt idx="6">
                  <c:v>340</c:v>
                </c:pt>
                <c:pt idx="7">
                  <c:v>294</c:v>
                </c:pt>
                <c:pt idx="8">
                  <c:v>324</c:v>
                </c:pt>
                <c:pt idx="9">
                  <c:v>353</c:v>
                </c:pt>
                <c:pt idx="10">
                  <c:v>312</c:v>
                </c:pt>
                <c:pt idx="11">
                  <c:v>317</c:v>
                </c:pt>
                <c:pt idx="12">
                  <c:v>284</c:v>
                </c:pt>
                <c:pt idx="13">
                  <c:v>302</c:v>
                </c:pt>
              </c:numCache>
            </c:numRef>
          </c:val>
        </c:ser>
        <c:ser>
          <c:idx val="4"/>
          <c:order val="4"/>
          <c:tx>
            <c:strRef>
              <c:f>Age!$F$2</c:f>
              <c:strCache>
                <c:ptCount val="1"/>
                <c:pt idx="0">
                  <c:v>25-29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Age!$F$3:$F$16</c:f>
              <c:numCache>
                <c:formatCode>General</c:formatCode>
                <c:ptCount val="14"/>
                <c:pt idx="0" formatCode="#,##0">
                  <c:v>270</c:v>
                </c:pt>
                <c:pt idx="1">
                  <c:v>272</c:v>
                </c:pt>
                <c:pt idx="2">
                  <c:v>280</c:v>
                </c:pt>
                <c:pt idx="3">
                  <c:v>320</c:v>
                </c:pt>
                <c:pt idx="4">
                  <c:v>338</c:v>
                </c:pt>
                <c:pt idx="5">
                  <c:v>345</c:v>
                </c:pt>
                <c:pt idx="6">
                  <c:v>353</c:v>
                </c:pt>
                <c:pt idx="7">
                  <c:v>363</c:v>
                </c:pt>
                <c:pt idx="8">
                  <c:v>400</c:v>
                </c:pt>
                <c:pt idx="9">
                  <c:v>451</c:v>
                </c:pt>
                <c:pt idx="10">
                  <c:v>423</c:v>
                </c:pt>
                <c:pt idx="11">
                  <c:v>371</c:v>
                </c:pt>
                <c:pt idx="12">
                  <c:v>309</c:v>
                </c:pt>
                <c:pt idx="13">
                  <c:v>296</c:v>
                </c:pt>
              </c:numCache>
            </c:numRef>
          </c:val>
        </c:ser>
        <c:ser>
          <c:idx val="5"/>
          <c:order val="5"/>
          <c:tx>
            <c:strRef>
              <c:f>Age!$G$2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Age!$G$3:$G$16</c:f>
              <c:numCache>
                <c:formatCode>General</c:formatCode>
                <c:ptCount val="14"/>
                <c:pt idx="0" formatCode="#,##0">
                  <c:v>171</c:v>
                </c:pt>
                <c:pt idx="1">
                  <c:v>201</c:v>
                </c:pt>
                <c:pt idx="2">
                  <c:v>222</c:v>
                </c:pt>
                <c:pt idx="3">
                  <c:v>268</c:v>
                </c:pt>
                <c:pt idx="4">
                  <c:v>252</c:v>
                </c:pt>
                <c:pt idx="5">
                  <c:v>235</c:v>
                </c:pt>
                <c:pt idx="6">
                  <c:v>249</c:v>
                </c:pt>
                <c:pt idx="7">
                  <c:v>223</c:v>
                </c:pt>
                <c:pt idx="8">
                  <c:v>216</c:v>
                </c:pt>
                <c:pt idx="9">
                  <c:v>281</c:v>
                </c:pt>
                <c:pt idx="10">
                  <c:v>287</c:v>
                </c:pt>
                <c:pt idx="11">
                  <c:v>271</c:v>
                </c:pt>
                <c:pt idx="12">
                  <c:v>248</c:v>
                </c:pt>
                <c:pt idx="13">
                  <c:v>209</c:v>
                </c:pt>
              </c:numCache>
            </c:numRef>
          </c:val>
        </c:ser>
        <c:ser>
          <c:idx val="6"/>
          <c:order val="6"/>
          <c:tx>
            <c:strRef>
              <c:f>Age!$H$2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chemeClr val="tx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Age!$H$3:$H$16</c:f>
              <c:numCache>
                <c:formatCode>General</c:formatCode>
                <c:ptCount val="14"/>
                <c:pt idx="0" formatCode="#,##0">
                  <c:v>135</c:v>
                </c:pt>
                <c:pt idx="1">
                  <c:v>171</c:v>
                </c:pt>
                <c:pt idx="2">
                  <c:v>200</c:v>
                </c:pt>
                <c:pt idx="3">
                  <c:v>193</c:v>
                </c:pt>
                <c:pt idx="4">
                  <c:v>190</c:v>
                </c:pt>
                <c:pt idx="5">
                  <c:v>180</c:v>
                </c:pt>
                <c:pt idx="6">
                  <c:v>176</c:v>
                </c:pt>
                <c:pt idx="7">
                  <c:v>195</c:v>
                </c:pt>
                <c:pt idx="8">
                  <c:v>184</c:v>
                </c:pt>
                <c:pt idx="9">
                  <c:v>202</c:v>
                </c:pt>
                <c:pt idx="10">
                  <c:v>189</c:v>
                </c:pt>
                <c:pt idx="11">
                  <c:v>161</c:v>
                </c:pt>
                <c:pt idx="12">
                  <c:v>153</c:v>
                </c:pt>
                <c:pt idx="13">
                  <c:v>140</c:v>
                </c:pt>
              </c:numCache>
            </c:numRef>
          </c:val>
        </c:ser>
        <c:ser>
          <c:idx val="7"/>
          <c:order val="7"/>
          <c:tx>
            <c:strRef>
              <c:f>Age!$I$2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Age!$I$3:$I$16</c:f>
              <c:numCache>
                <c:formatCode>General</c:formatCode>
                <c:ptCount val="14"/>
                <c:pt idx="0" formatCode="#,##0">
                  <c:v>201</c:v>
                </c:pt>
                <c:pt idx="1">
                  <c:v>237</c:v>
                </c:pt>
                <c:pt idx="2">
                  <c:v>258</c:v>
                </c:pt>
                <c:pt idx="3">
                  <c:v>317</c:v>
                </c:pt>
                <c:pt idx="4">
                  <c:v>295</c:v>
                </c:pt>
                <c:pt idx="5">
                  <c:v>266</c:v>
                </c:pt>
                <c:pt idx="6">
                  <c:v>244</c:v>
                </c:pt>
                <c:pt idx="7">
                  <c:v>246</c:v>
                </c:pt>
                <c:pt idx="8">
                  <c:v>238</c:v>
                </c:pt>
                <c:pt idx="9">
                  <c:v>299</c:v>
                </c:pt>
                <c:pt idx="10">
                  <c:v>280</c:v>
                </c:pt>
                <c:pt idx="11">
                  <c:v>196</c:v>
                </c:pt>
                <c:pt idx="12">
                  <c:v>173</c:v>
                </c:pt>
                <c:pt idx="13">
                  <c:v>159</c:v>
                </c:pt>
              </c:numCache>
            </c:numRef>
          </c:val>
        </c:ser>
        <c:ser>
          <c:idx val="8"/>
          <c:order val="8"/>
          <c:tx>
            <c:strRef>
              <c:f>Age!$J$2</c:f>
              <c:strCache>
                <c:ptCount val="1"/>
                <c:pt idx="0">
                  <c:v>50-64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Age!$J$3:$J$16</c:f>
              <c:numCache>
                <c:formatCode>General</c:formatCode>
                <c:ptCount val="14"/>
                <c:pt idx="0" formatCode="#,##0">
                  <c:v>52</c:v>
                </c:pt>
                <c:pt idx="1">
                  <c:v>87</c:v>
                </c:pt>
                <c:pt idx="2">
                  <c:v>99</c:v>
                </c:pt>
                <c:pt idx="3">
                  <c:v>124</c:v>
                </c:pt>
                <c:pt idx="4">
                  <c:v>109</c:v>
                </c:pt>
                <c:pt idx="5">
                  <c:v>121</c:v>
                </c:pt>
                <c:pt idx="6">
                  <c:v>130</c:v>
                </c:pt>
                <c:pt idx="7">
                  <c:v>107</c:v>
                </c:pt>
                <c:pt idx="8">
                  <c:v>90</c:v>
                </c:pt>
                <c:pt idx="9">
                  <c:v>128</c:v>
                </c:pt>
                <c:pt idx="10">
                  <c:v>130</c:v>
                </c:pt>
                <c:pt idx="11">
                  <c:v>98</c:v>
                </c:pt>
                <c:pt idx="12">
                  <c:v>79</c:v>
                </c:pt>
                <c:pt idx="13">
                  <c:v>65</c:v>
                </c:pt>
              </c:numCache>
            </c:numRef>
          </c:val>
        </c:ser>
        <c:ser>
          <c:idx val="9"/>
          <c:order val="9"/>
          <c:tx>
            <c:strRef>
              <c:f>Age!$K$2</c:f>
              <c:strCache>
                <c:ptCount val="1"/>
                <c:pt idx="0">
                  <c:v>65 &amp; over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Age!$A$3:$A$16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Age!$K$3:$K$16</c:f>
              <c:numCache>
                <c:formatCode>General</c:formatCode>
                <c:ptCount val="14"/>
                <c:pt idx="0" formatCode="#,##0">
                  <c:v>19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6" formatCode="#,##0">
                  <c:v>1</c:v>
                </c:pt>
                <c:pt idx="7" formatCode="#,##0">
                  <c:v>3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147865984"/>
        <c:axId val="147867520"/>
      </c:barChart>
      <c:catAx>
        <c:axId val="147865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crossAx val="147867520"/>
        <c:crosses val="autoZero"/>
        <c:auto val="1"/>
        <c:lblAlgn val="ctr"/>
        <c:lblOffset val="100"/>
        <c:noMultiLvlLbl val="0"/>
      </c:catAx>
      <c:valAx>
        <c:axId val="1478675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4786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97708949344135"/>
          <c:y val="0.12270866141732292"/>
          <c:w val="9.1584510416220052E-2"/>
          <c:h val="0.802582677165354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Cambria" pitchFamily="18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20"/>
              <a:t>Fall Credit Headcount and Percent by Total Ethnic/Racial Minorities, Fall 2000-13</a:t>
            </a:r>
          </a:p>
        </c:rich>
      </c:tx>
      <c:layout>
        <c:manualLayout>
          <c:xMode val="edge"/>
          <c:yMode val="edge"/>
          <c:x val="0.11103932625863473"/>
          <c:y val="2.836641743001253E-2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1"/>
          <c:order val="1"/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>
                <c:manualLayout>
                  <c:x val="3.3333328958880712E-3"/>
                  <c:y val="-0.25507251034075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9999986876642254E-3"/>
                  <c:y val="-0.22260873629738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999993438320832E-3"/>
                  <c:y val="-0.24579714632836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29217396639031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3333328958880712E-3"/>
                  <c:y val="-0.25507251034075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66664479440361E-3"/>
                  <c:y val="-0.27826092037173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666664479440361E-3"/>
                  <c:y val="-0.32463774043368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29681164839651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666664479440361E-3"/>
                  <c:y val="-0.32927542243988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66666513560838E-2"/>
                  <c:y val="-0.329275422439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048207531573538E-16"/>
                  <c:y val="-0.37565224250183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325776340731077E-3"/>
                  <c:y val="-0.352463832470858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6242768953891466E-3"/>
                  <c:y val="-0.362459325254852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1303657385692106E-16"/>
                  <c:y val="-0.36245932525485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Ethnicity!$A$21:$A$34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Ethnicity!$C$21:$C$34</c:f>
              <c:numCache>
                <c:formatCode>0.0%</c:formatCode>
                <c:ptCount val="14"/>
                <c:pt idx="0">
                  <c:v>6.6666666666666666E-2</c:v>
                </c:pt>
                <c:pt idx="1">
                  <c:v>5.4684651841049946E-2</c:v>
                </c:pt>
                <c:pt idx="2">
                  <c:v>6.4337599446558286E-2</c:v>
                </c:pt>
                <c:pt idx="3">
                  <c:v>7.7777777777777779E-2</c:v>
                </c:pt>
                <c:pt idx="4">
                  <c:v>6.7911714770797965E-2</c:v>
                </c:pt>
                <c:pt idx="5">
                  <c:v>7.6205787781350481E-2</c:v>
                </c:pt>
                <c:pt idx="6">
                  <c:v>8.6847860043736333E-2</c:v>
                </c:pt>
                <c:pt idx="7">
                  <c:v>8.1600504095778195E-2</c:v>
                </c:pt>
                <c:pt idx="8">
                  <c:v>8.7795765877957663E-2</c:v>
                </c:pt>
                <c:pt idx="9">
                  <c:v>8.5171739737503485E-2</c:v>
                </c:pt>
                <c:pt idx="10">
                  <c:v>0.10330463760066648</c:v>
                </c:pt>
                <c:pt idx="11">
                  <c:v>0.13109847351092488</c:v>
                </c:pt>
                <c:pt idx="12">
                  <c:v>0.1275706940874036</c:v>
                </c:pt>
                <c:pt idx="13">
                  <c:v>0.13457364341085271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25504"/>
        <c:axId val="150323968"/>
      </c:areaChart>
      <c:barChart>
        <c:barDir val="col"/>
        <c:grouping val="clustered"/>
        <c:varyColors val="0"/>
        <c:ser>
          <c:idx val="0"/>
          <c:order val="0"/>
          <c:spPr>
            <a:noFill/>
            <a:ln w="38100">
              <a:solidFill>
                <a:schemeClr val="tx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-1.510859211357664E-3"/>
                  <c:y val="0.272997333880604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303657385692106E-16"/>
                  <c:y val="0.259530662061109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Ethnicity!$A$21:$A$34</c:f>
              <c:strCache>
                <c:ptCount val="14"/>
                <c:pt idx="0">
                  <c:v>Fall 2000</c:v>
                </c:pt>
                <c:pt idx="1">
                  <c:v>Fall 2001</c:v>
                </c:pt>
                <c:pt idx="2">
                  <c:v>Fall 2002</c:v>
                </c:pt>
                <c:pt idx="3">
                  <c:v>Fall 2003</c:v>
                </c:pt>
                <c:pt idx="4">
                  <c:v>Fall 2004</c:v>
                </c:pt>
                <c:pt idx="5">
                  <c:v>Fall 2005</c:v>
                </c:pt>
                <c:pt idx="6">
                  <c:v>Fall 2006</c:v>
                </c:pt>
                <c:pt idx="7">
                  <c:v>Fall 2007</c:v>
                </c:pt>
                <c:pt idx="8">
                  <c:v>Fall 2008</c:v>
                </c:pt>
                <c:pt idx="9">
                  <c:v>Fall 2009</c:v>
                </c:pt>
                <c:pt idx="10">
                  <c:v>Fall 2010</c:v>
                </c:pt>
                <c:pt idx="11">
                  <c:v>Fall 2011</c:v>
                </c:pt>
                <c:pt idx="12">
                  <c:v>Fall 2012</c:v>
                </c:pt>
                <c:pt idx="13">
                  <c:v>Fall 2013</c:v>
                </c:pt>
              </c:strCache>
            </c:strRef>
          </c:cat>
          <c:val>
            <c:numRef>
              <c:f>Ethnicity!$B$21:$B$34</c:f>
              <c:numCache>
                <c:formatCode>#,##0</c:formatCode>
                <c:ptCount val="14"/>
                <c:pt idx="0">
                  <c:v>162</c:v>
                </c:pt>
                <c:pt idx="1">
                  <c:v>150</c:v>
                </c:pt>
                <c:pt idx="2">
                  <c:v>186</c:v>
                </c:pt>
                <c:pt idx="3">
                  <c:v>238</c:v>
                </c:pt>
                <c:pt idx="4">
                  <c:v>200</c:v>
                </c:pt>
                <c:pt idx="5">
                  <c:v>237</c:v>
                </c:pt>
                <c:pt idx="6">
                  <c:v>278</c:v>
                </c:pt>
                <c:pt idx="7">
                  <c:v>259</c:v>
                </c:pt>
                <c:pt idx="8">
                  <c:v>282</c:v>
                </c:pt>
                <c:pt idx="9">
                  <c:v>305</c:v>
                </c:pt>
                <c:pt idx="10">
                  <c:v>372</c:v>
                </c:pt>
                <c:pt idx="11">
                  <c:v>438</c:v>
                </c:pt>
                <c:pt idx="12">
                  <c:v>397</c:v>
                </c:pt>
                <c:pt idx="13">
                  <c:v>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50308352"/>
        <c:axId val="150309888"/>
      </c:barChart>
      <c:catAx>
        <c:axId val="150308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50309888"/>
        <c:crosses val="autoZero"/>
        <c:auto val="1"/>
        <c:lblAlgn val="ctr"/>
        <c:lblOffset val="100"/>
        <c:noMultiLvlLbl val="0"/>
      </c:catAx>
      <c:valAx>
        <c:axId val="1503098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ln>
            <a:noFill/>
          </a:ln>
        </c:spPr>
        <c:crossAx val="150308352"/>
        <c:crosses val="autoZero"/>
        <c:crossBetween val="between"/>
      </c:valAx>
      <c:valAx>
        <c:axId val="1503239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150325504"/>
        <c:crosses val="max"/>
        <c:crossBetween val="between"/>
      </c:valAx>
      <c:catAx>
        <c:axId val="150325504"/>
        <c:scaling>
          <c:orientation val="minMax"/>
        </c:scaling>
        <c:delete val="1"/>
        <c:axPos val="b"/>
        <c:majorTickMark val="out"/>
        <c:minorTickMark val="none"/>
        <c:tickLblPos val="none"/>
        <c:crossAx val="1503239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ambria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/>
            </a:pPr>
            <a:r>
              <a:rPr lang="en-US" sz="1320"/>
              <a:t>NonCredit FTEE, FY 2000-13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NonCredit!$F$2</c:f>
              <c:strCache>
                <c:ptCount val="1"/>
                <c:pt idx="0">
                  <c:v>Non-Credit FTEE*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NonCredit!$A$3:$A$16</c:f>
              <c:strCache>
                <c:ptCount val="14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</c:strCache>
            </c:strRef>
          </c:cat>
          <c:val>
            <c:numRef>
              <c:f>NonCredit!$F$3:$F$16</c:f>
              <c:numCache>
                <c:formatCode>#,##0.0</c:formatCode>
                <c:ptCount val="14"/>
                <c:pt idx="0">
                  <c:v>388.70666666666665</c:v>
                </c:pt>
                <c:pt idx="1">
                  <c:v>480.0986666666667</c:v>
                </c:pt>
                <c:pt idx="2">
                  <c:v>506.67500000000001</c:v>
                </c:pt>
                <c:pt idx="3">
                  <c:v>250.58333333333334</c:v>
                </c:pt>
                <c:pt idx="4">
                  <c:v>383.54666666666668</c:v>
                </c:pt>
                <c:pt idx="5">
                  <c:v>333.81</c:v>
                </c:pt>
                <c:pt idx="6">
                  <c:v>356.42833333333334</c:v>
                </c:pt>
                <c:pt idx="7">
                  <c:v>360.56166666666667</c:v>
                </c:pt>
                <c:pt idx="8">
                  <c:v>419.47666666666669</c:v>
                </c:pt>
                <c:pt idx="9">
                  <c:v>366.72500000000002</c:v>
                </c:pt>
                <c:pt idx="10">
                  <c:v>370.85333333333335</c:v>
                </c:pt>
                <c:pt idx="11">
                  <c:v>278.95666666666665</c:v>
                </c:pt>
                <c:pt idx="12">
                  <c:v>283.12061666666665</c:v>
                </c:pt>
                <c:pt idx="13">
                  <c:v>300.84948333333335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94496"/>
        <c:axId val="147996032"/>
      </c:lineChart>
      <c:catAx>
        <c:axId val="147994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crossAx val="147996032"/>
        <c:crosses val="autoZero"/>
        <c:auto val="1"/>
        <c:lblAlgn val="ctr"/>
        <c:lblOffset val="100"/>
        <c:noMultiLvlLbl val="0"/>
      </c:catAx>
      <c:valAx>
        <c:axId val="14799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47994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Cambria" pitchFamily="18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35717</xdr:rowOff>
    </xdr:from>
    <xdr:to>
      <xdr:col>7</xdr:col>
      <xdr:colOff>809625</xdr:colOff>
      <xdr:row>35</xdr:row>
      <xdr:rowOff>138111</xdr:rowOff>
    </xdr:to>
    <xdr:graphicFrame macro="">
      <xdr:nvGraphicFramePr>
        <xdr:cNvPr id="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16</xdr:row>
      <xdr:rowOff>142872</xdr:rowOff>
    </xdr:from>
    <xdr:to>
      <xdr:col>7</xdr:col>
      <xdr:colOff>892969</xdr:colOff>
      <xdr:row>30</xdr:row>
      <xdr:rowOff>142872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18</xdr:row>
      <xdr:rowOff>202405</xdr:rowOff>
    </xdr:from>
    <xdr:to>
      <xdr:col>8</xdr:col>
      <xdr:colOff>857251</xdr:colOff>
      <xdr:row>33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14</xdr:col>
      <xdr:colOff>535782</xdr:colOff>
      <xdr:row>30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107156</xdr:rowOff>
    </xdr:from>
    <xdr:to>
      <xdr:col>19</xdr:col>
      <xdr:colOff>226220</xdr:colOff>
      <xdr:row>34</xdr:row>
      <xdr:rowOff>166689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18</xdr:row>
      <xdr:rowOff>179916</xdr:rowOff>
    </xdr:from>
    <xdr:to>
      <xdr:col>5</xdr:col>
      <xdr:colOff>1154906</xdr:colOff>
      <xdr:row>32</xdr:row>
      <xdr:rowOff>105832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="80" zoomScaleNormal="80" workbookViewId="0">
      <selection activeCell="D17" sqref="D17"/>
    </sheetView>
  </sheetViews>
  <sheetFormatPr defaultRowHeight="15.75" x14ac:dyDescent="0.25"/>
  <cols>
    <col min="1" max="1" width="16.140625" style="77" customWidth="1"/>
    <col min="2" max="8" width="16.140625" style="60" customWidth="1"/>
    <col min="9" max="16384" width="9.140625" style="60"/>
  </cols>
  <sheetData>
    <row r="1" spans="1:8" ht="27.75" customHeight="1" x14ac:dyDescent="0.25">
      <c r="A1" s="164" t="s">
        <v>121</v>
      </c>
      <c r="B1" s="165"/>
      <c r="C1" s="165"/>
      <c r="D1" s="165"/>
      <c r="E1" s="165"/>
      <c r="F1" s="165"/>
      <c r="G1" s="165"/>
      <c r="H1" s="166"/>
    </row>
    <row r="2" spans="1:8" ht="19.5" customHeight="1" x14ac:dyDescent="0.25">
      <c r="A2" s="91"/>
      <c r="B2" s="162" t="s">
        <v>10</v>
      </c>
      <c r="C2" s="163"/>
      <c r="D2" s="163"/>
      <c r="E2" s="163" t="s">
        <v>12</v>
      </c>
      <c r="F2" s="163"/>
      <c r="G2" s="163"/>
      <c r="H2" s="90" t="s">
        <v>13</v>
      </c>
    </row>
    <row r="3" spans="1:8" ht="27" customHeight="1" x14ac:dyDescent="0.25">
      <c r="A3" s="61"/>
      <c r="B3" s="62" t="s">
        <v>25</v>
      </c>
      <c r="C3" s="63" t="s">
        <v>11</v>
      </c>
      <c r="D3" s="63" t="s">
        <v>22</v>
      </c>
      <c r="E3" s="64" t="s">
        <v>61</v>
      </c>
      <c r="F3" s="63" t="s">
        <v>11</v>
      </c>
      <c r="G3" s="63" t="s">
        <v>22</v>
      </c>
      <c r="H3" s="65"/>
    </row>
    <row r="4" spans="1:8" s="66" customFormat="1" ht="12.75" customHeight="1" x14ac:dyDescent="0.2">
      <c r="A4" s="67" t="s">
        <v>0</v>
      </c>
      <c r="B4" s="68">
        <v>2536</v>
      </c>
      <c r="C4" s="69"/>
      <c r="D4" s="69"/>
      <c r="E4" s="70">
        <v>28667.4</v>
      </c>
      <c r="F4" s="69"/>
      <c r="G4" s="69"/>
      <c r="H4" s="71">
        <f t="shared" ref="H4:H15" si="0">E4/12</f>
        <v>2388.9500000000003</v>
      </c>
    </row>
    <row r="5" spans="1:8" s="66" customFormat="1" ht="12.75" customHeight="1" x14ac:dyDescent="0.2">
      <c r="A5" s="67" t="s">
        <v>1</v>
      </c>
      <c r="B5" s="68">
        <v>2824</v>
      </c>
      <c r="C5" s="69">
        <f t="shared" ref="C5:C15" si="1">B5/B4-1</f>
        <v>0.11356466876971605</v>
      </c>
      <c r="D5" s="69">
        <f>B5/$B$4-1</f>
        <v>0.11356466876971605</v>
      </c>
      <c r="E5" s="70">
        <v>31514.7</v>
      </c>
      <c r="F5" s="69">
        <f t="shared" ref="F5:F15" si="2">E5/E4-1</f>
        <v>9.9321877812428072E-2</v>
      </c>
      <c r="G5" s="69">
        <f>E5/$E$4-1</f>
        <v>9.9321877812428072E-2</v>
      </c>
      <c r="H5" s="71">
        <f t="shared" si="0"/>
        <v>2626.2249999999999</v>
      </c>
    </row>
    <row r="6" spans="1:8" s="66" customFormat="1" ht="12.75" customHeight="1" x14ac:dyDescent="0.2">
      <c r="A6" s="67" t="s">
        <v>2</v>
      </c>
      <c r="B6" s="68">
        <v>2975</v>
      </c>
      <c r="C6" s="69">
        <f t="shared" si="1"/>
        <v>5.3470254957507013E-2</v>
      </c>
      <c r="D6" s="69">
        <f t="shared" ref="D6:D15" si="3">B6/$B$4-1</f>
        <v>0.17310725552050465</v>
      </c>
      <c r="E6" s="70">
        <v>33722.6</v>
      </c>
      <c r="F6" s="69">
        <f t="shared" si="2"/>
        <v>7.005936911980748E-2</v>
      </c>
      <c r="G6" s="69">
        <f t="shared" ref="G6:G15" si="4">E6/$E$4-1</f>
        <v>0.17633967503156889</v>
      </c>
      <c r="H6" s="71">
        <f t="shared" si="0"/>
        <v>2810.2166666666667</v>
      </c>
    </row>
    <row r="7" spans="1:8" s="66" customFormat="1" ht="12.75" customHeight="1" x14ac:dyDescent="0.2">
      <c r="A7" s="67" t="s">
        <v>3</v>
      </c>
      <c r="B7" s="68">
        <v>3157</v>
      </c>
      <c r="C7" s="69">
        <f t="shared" si="1"/>
        <v>6.1176470588235388E-2</v>
      </c>
      <c r="D7" s="69">
        <f t="shared" si="3"/>
        <v>0.24487381703470024</v>
      </c>
      <c r="E7" s="70">
        <v>34451.699999999997</v>
      </c>
      <c r="F7" s="69">
        <f t="shared" si="2"/>
        <v>2.1620515618605785E-2</v>
      </c>
      <c r="G7" s="69">
        <f t="shared" si="4"/>
        <v>0.20177274534837464</v>
      </c>
      <c r="H7" s="71">
        <f t="shared" si="0"/>
        <v>2870.9749999999999</v>
      </c>
    </row>
    <row r="8" spans="1:8" s="66" customFormat="1" ht="12.75" customHeight="1" x14ac:dyDescent="0.2">
      <c r="A8" s="67" t="s">
        <v>4</v>
      </c>
      <c r="B8" s="68">
        <v>3127</v>
      </c>
      <c r="C8" s="69">
        <f t="shared" si="1"/>
        <v>-9.5026924295217308E-3</v>
      </c>
      <c r="D8" s="69">
        <f t="shared" si="3"/>
        <v>0.23304416403785488</v>
      </c>
      <c r="E8" s="70">
        <v>33751.300000000003</v>
      </c>
      <c r="F8" s="69">
        <f t="shared" si="2"/>
        <v>-2.032991115097349E-2</v>
      </c>
      <c r="G8" s="69">
        <f t="shared" si="4"/>
        <v>0.17734081221178077</v>
      </c>
      <c r="H8" s="71">
        <f t="shared" si="0"/>
        <v>2812.6083333333336</v>
      </c>
    </row>
    <row r="9" spans="1:8" s="66" customFormat="1" ht="12.75" customHeight="1" x14ac:dyDescent="0.2">
      <c r="A9" s="67" t="s">
        <v>5</v>
      </c>
      <c r="B9" s="68">
        <v>3236</v>
      </c>
      <c r="C9" s="69">
        <f t="shared" si="1"/>
        <v>3.4857691077710307E-2</v>
      </c>
      <c r="D9" s="69">
        <f t="shared" si="3"/>
        <v>0.27602523659306</v>
      </c>
      <c r="E9" s="70">
        <v>34563.9</v>
      </c>
      <c r="F9" s="69">
        <f t="shared" si="2"/>
        <v>2.4076109660961187E-2</v>
      </c>
      <c r="G9" s="69">
        <f t="shared" si="4"/>
        <v>0.20568659871491657</v>
      </c>
      <c r="H9" s="71">
        <f t="shared" si="0"/>
        <v>2880.3250000000003</v>
      </c>
    </row>
    <row r="10" spans="1:8" s="66" customFormat="1" ht="12.75" customHeight="1" x14ac:dyDescent="0.2">
      <c r="A10" s="67" t="s">
        <v>6</v>
      </c>
      <c r="B10" s="68">
        <v>3320</v>
      </c>
      <c r="C10" s="69">
        <f t="shared" si="1"/>
        <v>2.5957972805933149E-2</v>
      </c>
      <c r="D10" s="69">
        <f t="shared" si="3"/>
        <v>0.30914826498422721</v>
      </c>
      <c r="E10" s="70">
        <v>34576.199999999997</v>
      </c>
      <c r="F10" s="69">
        <f t="shared" si="2"/>
        <v>3.55862619669578E-4</v>
      </c>
      <c r="G10" s="69">
        <f t="shared" si="4"/>
        <v>0.20611565750643579</v>
      </c>
      <c r="H10" s="71">
        <f t="shared" si="0"/>
        <v>2881.35</v>
      </c>
    </row>
    <row r="11" spans="1:8" s="66" customFormat="1" ht="12.75" customHeight="1" x14ac:dyDescent="0.2">
      <c r="A11" s="67" t="s">
        <v>7</v>
      </c>
      <c r="B11" s="68">
        <v>3351</v>
      </c>
      <c r="C11" s="69">
        <f t="shared" si="1"/>
        <v>9.3373493975903443E-3</v>
      </c>
      <c r="D11" s="69">
        <f t="shared" si="3"/>
        <v>0.32137223974763396</v>
      </c>
      <c r="E11" s="70">
        <v>34177.800000000003</v>
      </c>
      <c r="F11" s="69">
        <f t="shared" si="2"/>
        <v>-1.1522376663716472E-2</v>
      </c>
      <c r="G11" s="69">
        <f t="shared" si="4"/>
        <v>0.19221833860064041</v>
      </c>
      <c r="H11" s="71">
        <f t="shared" si="0"/>
        <v>2848.15</v>
      </c>
    </row>
    <row r="12" spans="1:8" s="66" customFormat="1" ht="12.75" customHeight="1" x14ac:dyDescent="0.2">
      <c r="A12" s="67" t="s">
        <v>8</v>
      </c>
      <c r="B12" s="68">
        <v>3412</v>
      </c>
      <c r="C12" s="69">
        <f t="shared" si="1"/>
        <v>1.8203521336914275E-2</v>
      </c>
      <c r="D12" s="69">
        <f t="shared" si="3"/>
        <v>0.34542586750788651</v>
      </c>
      <c r="E12" s="70">
        <v>34810.9</v>
      </c>
      <c r="F12" s="69">
        <f t="shared" si="2"/>
        <v>1.8523720075604544E-2</v>
      </c>
      <c r="G12" s="69">
        <f t="shared" si="4"/>
        <v>0.2143026573738811</v>
      </c>
      <c r="H12" s="71">
        <f t="shared" si="0"/>
        <v>2900.9083333333333</v>
      </c>
    </row>
    <row r="13" spans="1:8" s="66" customFormat="1" ht="12.75" customHeight="1" x14ac:dyDescent="0.2">
      <c r="A13" s="67" t="s">
        <v>9</v>
      </c>
      <c r="B13" s="68">
        <v>3754</v>
      </c>
      <c r="C13" s="69">
        <f t="shared" si="1"/>
        <v>0.1002344665885111</v>
      </c>
      <c r="D13" s="69">
        <f t="shared" si="3"/>
        <v>0.48028391167192419</v>
      </c>
      <c r="E13" s="70">
        <v>38725.1</v>
      </c>
      <c r="F13" s="69">
        <f t="shared" si="2"/>
        <v>0.11244179265689769</v>
      </c>
      <c r="G13" s="69">
        <f t="shared" si="4"/>
        <v>0.35084102499703484</v>
      </c>
      <c r="H13" s="71">
        <f t="shared" si="0"/>
        <v>3227.0916666666667</v>
      </c>
    </row>
    <row r="14" spans="1:8" s="66" customFormat="1" ht="12.75" customHeight="1" x14ac:dyDescent="0.2">
      <c r="A14" s="67" t="s">
        <v>70</v>
      </c>
      <c r="B14" s="68">
        <v>3601</v>
      </c>
      <c r="C14" s="69">
        <f t="shared" si="1"/>
        <v>-4.0756526371869994E-2</v>
      </c>
      <c r="D14" s="69">
        <f t="shared" si="3"/>
        <v>0.41995268138801256</v>
      </c>
      <c r="E14" s="70">
        <v>37586.199999999997</v>
      </c>
      <c r="F14" s="69">
        <f t="shared" si="2"/>
        <v>-2.9409865952573444E-2</v>
      </c>
      <c r="G14" s="69">
        <f t="shared" si="4"/>
        <v>0.31111297152863515</v>
      </c>
      <c r="H14" s="71">
        <f t="shared" si="0"/>
        <v>3132.1833333333329</v>
      </c>
    </row>
    <row r="15" spans="1:8" s="66" customFormat="1" ht="12.75" customHeight="1" x14ac:dyDescent="0.2">
      <c r="A15" s="67" t="s">
        <v>115</v>
      </c>
      <c r="B15" s="68">
        <v>3341</v>
      </c>
      <c r="C15" s="69">
        <f t="shared" si="1"/>
        <v>-7.2202166064981976E-2</v>
      </c>
      <c r="D15" s="69">
        <f t="shared" si="3"/>
        <v>0.31742902208201884</v>
      </c>
      <c r="E15" s="70">
        <v>33915.1</v>
      </c>
      <c r="F15" s="69">
        <f t="shared" si="2"/>
        <v>-9.7671485811281822E-2</v>
      </c>
      <c r="G15" s="69">
        <f t="shared" si="4"/>
        <v>0.18305461953298852</v>
      </c>
      <c r="H15" s="71">
        <f t="shared" si="0"/>
        <v>2826.2583333333332</v>
      </c>
    </row>
    <row r="16" spans="1:8" s="66" customFormat="1" ht="12.75" customHeight="1" x14ac:dyDescent="0.2">
      <c r="A16" s="67" t="s">
        <v>131</v>
      </c>
      <c r="B16" s="68">
        <v>3112</v>
      </c>
      <c r="C16" s="69">
        <f t="shared" ref="C16" si="5">B16/B15-1</f>
        <v>-6.8542352589045175E-2</v>
      </c>
      <c r="D16" s="69">
        <f t="shared" ref="D16" si="6">B16/$B$4-1</f>
        <v>0.2271293375394321</v>
      </c>
      <c r="E16" s="70">
        <v>31231.599999999999</v>
      </c>
      <c r="F16" s="69">
        <f t="shared" ref="F16" si="7">E16/E15-1</f>
        <v>-7.9124047990423163E-2</v>
      </c>
      <c r="G16" s="69">
        <f t="shared" ref="G16" si="8">E16/$E$4-1</f>
        <v>8.944654904176863E-2</v>
      </c>
      <c r="H16" s="71">
        <f t="shared" ref="H16" si="9">E16/12</f>
        <v>2602.6333333333332</v>
      </c>
    </row>
    <row r="17" spans="1:8" s="66" customFormat="1" ht="12.75" customHeight="1" x14ac:dyDescent="0.2">
      <c r="A17" s="67" t="s">
        <v>140</v>
      </c>
      <c r="B17" s="68">
        <v>3225</v>
      </c>
      <c r="C17" s="69">
        <f t="shared" ref="C17" si="10">B17/B16-1</f>
        <v>3.6311053984575903E-2</v>
      </c>
      <c r="D17" s="69">
        <f t="shared" ref="D17" si="11">B17/$B$4-1</f>
        <v>0.27168769716088326</v>
      </c>
      <c r="E17" s="70">
        <v>31755</v>
      </c>
      <c r="F17" s="69">
        <f t="shared" ref="F17" si="12">E17/E16-1</f>
        <v>1.6758667503426139E-2</v>
      </c>
      <c r="G17" s="69">
        <f t="shared" ref="G17" si="13">E17/$E$4-1</f>
        <v>0.10770422151991466</v>
      </c>
      <c r="H17" s="71">
        <f t="shared" ref="H17" si="14">E17/12</f>
        <v>2646.25</v>
      </c>
    </row>
    <row r="18" spans="1:8" x14ac:dyDescent="0.25">
      <c r="A18" s="72" t="s">
        <v>14</v>
      </c>
    </row>
    <row r="20" spans="1:8" x14ac:dyDescent="0.25">
      <c r="C20" s="90" t="s">
        <v>132</v>
      </c>
      <c r="D20" s="62" t="s">
        <v>25</v>
      </c>
    </row>
    <row r="21" spans="1:8" ht="12" customHeight="1" x14ac:dyDescent="0.25">
      <c r="B21" s="67">
        <v>2000</v>
      </c>
      <c r="C21" s="98">
        <v>2388.9500000000003</v>
      </c>
      <c r="D21" s="68">
        <v>2536</v>
      </c>
    </row>
    <row r="22" spans="1:8" ht="12" customHeight="1" x14ac:dyDescent="0.25">
      <c r="B22" s="67">
        <v>2001</v>
      </c>
      <c r="C22" s="98">
        <v>2626.2249999999999</v>
      </c>
      <c r="D22" s="68">
        <v>2824</v>
      </c>
    </row>
    <row r="23" spans="1:8" ht="12" customHeight="1" x14ac:dyDescent="0.25">
      <c r="B23" s="67">
        <v>2002</v>
      </c>
      <c r="C23" s="98">
        <v>2810.2166666666667</v>
      </c>
      <c r="D23" s="68">
        <v>2975</v>
      </c>
    </row>
    <row r="24" spans="1:8" ht="12" customHeight="1" x14ac:dyDescent="0.25">
      <c r="B24" s="67">
        <v>2003</v>
      </c>
      <c r="C24" s="98">
        <v>2870.9749999999999</v>
      </c>
      <c r="D24" s="68">
        <v>3157</v>
      </c>
    </row>
    <row r="25" spans="1:8" ht="12" customHeight="1" x14ac:dyDescent="0.25">
      <c r="B25" s="67">
        <v>2004</v>
      </c>
      <c r="C25" s="98">
        <v>2812.6083333333336</v>
      </c>
      <c r="D25" s="68">
        <v>3127</v>
      </c>
    </row>
    <row r="26" spans="1:8" ht="12" customHeight="1" x14ac:dyDescent="0.25">
      <c r="B26" s="67">
        <v>2005</v>
      </c>
      <c r="C26" s="98">
        <v>2880.3250000000003</v>
      </c>
      <c r="D26" s="68">
        <v>3236</v>
      </c>
    </row>
    <row r="27" spans="1:8" ht="12" customHeight="1" x14ac:dyDescent="0.25">
      <c r="B27" s="67">
        <v>2006</v>
      </c>
      <c r="C27" s="98">
        <v>2881.35</v>
      </c>
      <c r="D27" s="68">
        <v>3320</v>
      </c>
    </row>
    <row r="28" spans="1:8" ht="12" customHeight="1" x14ac:dyDescent="0.25">
      <c r="B28" s="67">
        <v>2007</v>
      </c>
      <c r="C28" s="98">
        <v>2848.15</v>
      </c>
      <c r="D28" s="68">
        <v>3351</v>
      </c>
    </row>
    <row r="29" spans="1:8" ht="12" customHeight="1" x14ac:dyDescent="0.25">
      <c r="B29" s="67">
        <v>2008</v>
      </c>
      <c r="C29" s="98">
        <v>2900.9083333333333</v>
      </c>
      <c r="D29" s="68">
        <v>3412</v>
      </c>
    </row>
    <row r="30" spans="1:8" ht="12" customHeight="1" x14ac:dyDescent="0.25">
      <c r="B30" s="67">
        <v>2009</v>
      </c>
      <c r="C30" s="98">
        <v>3227.0916666666667</v>
      </c>
      <c r="D30" s="68">
        <v>3754</v>
      </c>
    </row>
    <row r="31" spans="1:8" ht="12" customHeight="1" x14ac:dyDescent="0.25">
      <c r="B31" s="67">
        <v>2010</v>
      </c>
      <c r="C31" s="98">
        <v>3132.1833333333329</v>
      </c>
      <c r="D31" s="68">
        <v>3601</v>
      </c>
    </row>
    <row r="32" spans="1:8" ht="12" customHeight="1" x14ac:dyDescent="0.25">
      <c r="B32" s="67">
        <v>2011</v>
      </c>
      <c r="C32" s="98">
        <v>2826.2583333333332</v>
      </c>
      <c r="D32" s="68">
        <v>3341</v>
      </c>
    </row>
    <row r="33" spans="2:4" ht="12" customHeight="1" x14ac:dyDescent="0.25">
      <c r="B33" s="67">
        <v>2012</v>
      </c>
      <c r="C33" s="98">
        <v>2602.6333333333332</v>
      </c>
      <c r="D33" s="68">
        <v>3112</v>
      </c>
    </row>
    <row r="34" spans="2:4" ht="12" customHeight="1" x14ac:dyDescent="0.25">
      <c r="B34" s="67">
        <v>2013</v>
      </c>
      <c r="C34" s="98">
        <v>2646</v>
      </c>
      <c r="D34" s="68">
        <v>3225</v>
      </c>
    </row>
  </sheetData>
  <mergeCells count="3">
    <mergeCell ref="B2:D2"/>
    <mergeCell ref="E2:G2"/>
    <mergeCell ref="A1:H1"/>
  </mergeCells>
  <printOptions horizontalCentered="1"/>
  <pageMargins left="0.7" right="0.7" top="1.1000000000000001" bottom="0.75" header="0.28000000000000003" footer="0.3"/>
  <pageSetup scale="90" orientation="landscape" horizontalDpi="300" verticalDpi="300" r:id="rId1"/>
  <headerFooter>
    <oddHeader>&amp;L&amp;G</oddHeader>
    <oddFooter>&amp;R&amp;"+,Regular"&amp;8Institutional Research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zoomScale="80" zoomScaleNormal="80" workbookViewId="0">
      <selection activeCell="O43" sqref="O43"/>
    </sheetView>
  </sheetViews>
  <sheetFormatPr defaultRowHeight="15" x14ac:dyDescent="0.25"/>
  <cols>
    <col min="1" max="1" width="10.140625" style="4" customWidth="1"/>
    <col min="2" max="11" width="5.7109375" style="23" customWidth="1"/>
    <col min="12" max="13" width="7" style="23" customWidth="1"/>
    <col min="14" max="17" width="5.7109375" style="23" customWidth="1"/>
    <col min="18" max="18" width="7" style="23" customWidth="1"/>
    <col min="22" max="22" width="0" hidden="1" customWidth="1"/>
  </cols>
  <sheetData>
    <row r="1" spans="1:22" ht="30" customHeight="1" x14ac:dyDescent="0.25">
      <c r="A1" s="177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2" ht="45" customHeight="1" x14ac:dyDescent="0.25">
      <c r="A2" s="145"/>
      <c r="B2" s="185" t="s">
        <v>41</v>
      </c>
      <c r="C2" s="185"/>
      <c r="D2" s="185" t="s">
        <v>114</v>
      </c>
      <c r="E2" s="185"/>
      <c r="F2" s="185" t="s">
        <v>39</v>
      </c>
      <c r="G2" s="185"/>
      <c r="H2" s="185" t="s">
        <v>40</v>
      </c>
      <c r="I2" s="185"/>
      <c r="J2" s="182" t="s">
        <v>113</v>
      </c>
      <c r="K2" s="184"/>
      <c r="L2" s="185" t="s">
        <v>98</v>
      </c>
      <c r="M2" s="185"/>
      <c r="N2" s="182" t="s">
        <v>110</v>
      </c>
      <c r="O2" s="184"/>
      <c r="P2" s="182" t="s">
        <v>129</v>
      </c>
      <c r="Q2" s="184"/>
      <c r="R2" s="185" t="s">
        <v>99</v>
      </c>
      <c r="S2" s="185"/>
      <c r="T2" s="182" t="s">
        <v>17</v>
      </c>
      <c r="V2" s="8"/>
    </row>
    <row r="3" spans="1:22" x14ac:dyDescent="0.25">
      <c r="A3" s="137"/>
      <c r="B3" s="138" t="s">
        <v>111</v>
      </c>
      <c r="C3" s="138" t="s">
        <v>112</v>
      </c>
      <c r="D3" s="138" t="s">
        <v>111</v>
      </c>
      <c r="E3" s="138" t="s">
        <v>112</v>
      </c>
      <c r="F3" s="138" t="s">
        <v>111</v>
      </c>
      <c r="G3" s="138" t="s">
        <v>112</v>
      </c>
      <c r="H3" s="138" t="s">
        <v>111</v>
      </c>
      <c r="I3" s="138" t="s">
        <v>112</v>
      </c>
      <c r="J3" s="138"/>
      <c r="K3" s="138"/>
      <c r="L3" s="138" t="s">
        <v>111</v>
      </c>
      <c r="M3" s="138" t="s">
        <v>112</v>
      </c>
      <c r="N3" s="138" t="s">
        <v>111</v>
      </c>
      <c r="O3" s="138" t="s">
        <v>112</v>
      </c>
      <c r="P3" s="138" t="s">
        <v>111</v>
      </c>
      <c r="Q3" s="138" t="s">
        <v>112</v>
      </c>
      <c r="R3" s="138" t="s">
        <v>111</v>
      </c>
      <c r="S3" s="138" t="s">
        <v>112</v>
      </c>
      <c r="T3" s="183"/>
      <c r="V3" s="8"/>
    </row>
    <row r="4" spans="1:22" s="29" customFormat="1" ht="12.75" customHeight="1" x14ac:dyDescent="0.2">
      <c r="A4" s="78" t="s">
        <v>0</v>
      </c>
      <c r="B4" s="139">
        <v>10</v>
      </c>
      <c r="C4" s="140">
        <f t="shared" ref="C4:C14" si="0">B4/V4</f>
        <v>3.9432176656151417E-3</v>
      </c>
      <c r="D4" s="139">
        <v>32</v>
      </c>
      <c r="E4" s="140">
        <f t="shared" ref="E4:E14" si="1">D4/V4</f>
        <v>1.2618296529968454E-2</v>
      </c>
      <c r="F4" s="139">
        <v>73</v>
      </c>
      <c r="G4" s="140">
        <f t="shared" ref="G4:G14" si="2">F4/V4</f>
        <v>2.8785488958990538E-2</v>
      </c>
      <c r="H4" s="139">
        <v>47</v>
      </c>
      <c r="I4" s="140">
        <f t="shared" ref="I4:I14" si="3">H4/V4</f>
        <v>1.8533123028391166E-2</v>
      </c>
      <c r="J4" s="141"/>
      <c r="K4" s="140"/>
      <c r="L4" s="139">
        <v>2268</v>
      </c>
      <c r="M4" s="140">
        <f t="shared" ref="M4:M14" si="4">L4/V4</f>
        <v>0.89432176656151419</v>
      </c>
      <c r="N4" s="142"/>
      <c r="O4" s="140"/>
      <c r="P4" s="140"/>
      <c r="Q4" s="140"/>
      <c r="R4" s="139">
        <v>106</v>
      </c>
      <c r="S4" s="140">
        <f t="shared" ref="S4:S14" si="5">R4/V4</f>
        <v>4.1798107255520502E-2</v>
      </c>
      <c r="T4" s="143">
        <f t="shared" ref="T4:T13" si="6">SUM(B4,D4,F4,H4,L4,R4)</f>
        <v>2536</v>
      </c>
      <c r="V4" s="27">
        <v>2536</v>
      </c>
    </row>
    <row r="5" spans="1:22" s="29" customFormat="1" ht="12.75" customHeight="1" x14ac:dyDescent="0.2">
      <c r="A5" s="78" t="s">
        <v>1</v>
      </c>
      <c r="B5" s="139">
        <v>10</v>
      </c>
      <c r="C5" s="140">
        <f t="shared" si="0"/>
        <v>3.5410764872521247E-3</v>
      </c>
      <c r="D5" s="139">
        <v>31</v>
      </c>
      <c r="E5" s="140">
        <f t="shared" si="1"/>
        <v>1.0977337110481586E-2</v>
      </c>
      <c r="F5" s="139">
        <v>67</v>
      </c>
      <c r="G5" s="140">
        <f t="shared" si="2"/>
        <v>2.3725212464589234E-2</v>
      </c>
      <c r="H5" s="139">
        <v>42</v>
      </c>
      <c r="I5" s="140">
        <f t="shared" si="3"/>
        <v>1.4872521246458924E-2</v>
      </c>
      <c r="J5" s="141"/>
      <c r="K5" s="140"/>
      <c r="L5" s="139">
        <v>2593</v>
      </c>
      <c r="M5" s="140">
        <f t="shared" si="4"/>
        <v>0.91820113314447593</v>
      </c>
      <c r="N5" s="142"/>
      <c r="O5" s="140"/>
      <c r="P5" s="140"/>
      <c r="Q5" s="140"/>
      <c r="R5" s="139">
        <v>81</v>
      </c>
      <c r="S5" s="140">
        <f t="shared" si="5"/>
        <v>2.8682719546742209E-2</v>
      </c>
      <c r="T5" s="143">
        <f t="shared" si="6"/>
        <v>2824</v>
      </c>
      <c r="V5" s="27">
        <v>2824</v>
      </c>
    </row>
    <row r="6" spans="1:22" s="29" customFormat="1" ht="12.75" customHeight="1" x14ac:dyDescent="0.2">
      <c r="A6" s="78" t="s">
        <v>2</v>
      </c>
      <c r="B6" s="139">
        <v>7</v>
      </c>
      <c r="C6" s="140">
        <f t="shared" si="0"/>
        <v>2.352941176470588E-3</v>
      </c>
      <c r="D6" s="139">
        <v>35</v>
      </c>
      <c r="E6" s="140">
        <f t="shared" si="1"/>
        <v>1.1764705882352941E-2</v>
      </c>
      <c r="F6" s="139">
        <v>77</v>
      </c>
      <c r="G6" s="140">
        <f t="shared" si="2"/>
        <v>2.5882352941176471E-2</v>
      </c>
      <c r="H6" s="139">
        <v>67</v>
      </c>
      <c r="I6" s="140">
        <f t="shared" si="3"/>
        <v>2.2521008403361343E-2</v>
      </c>
      <c r="J6" s="141"/>
      <c r="K6" s="140"/>
      <c r="L6" s="139">
        <v>2705</v>
      </c>
      <c r="M6" s="140">
        <f t="shared" si="4"/>
        <v>0.90924369747899159</v>
      </c>
      <c r="N6" s="142"/>
      <c r="O6" s="140"/>
      <c r="P6" s="140"/>
      <c r="Q6" s="140"/>
      <c r="R6" s="139">
        <v>84</v>
      </c>
      <c r="S6" s="140">
        <f t="shared" si="5"/>
        <v>2.823529411764706E-2</v>
      </c>
      <c r="T6" s="143">
        <f t="shared" si="6"/>
        <v>2975</v>
      </c>
      <c r="V6" s="27">
        <v>2975</v>
      </c>
    </row>
    <row r="7" spans="1:22" s="29" customFormat="1" ht="12.75" customHeight="1" x14ac:dyDescent="0.2">
      <c r="A7" s="78" t="s">
        <v>3</v>
      </c>
      <c r="B7" s="139">
        <v>12</v>
      </c>
      <c r="C7" s="140">
        <f t="shared" si="0"/>
        <v>3.8010769718086791E-3</v>
      </c>
      <c r="D7" s="139">
        <v>34</v>
      </c>
      <c r="E7" s="140">
        <f t="shared" si="1"/>
        <v>1.0769718086791258E-2</v>
      </c>
      <c r="F7" s="139">
        <v>102</v>
      </c>
      <c r="G7" s="140">
        <f t="shared" si="2"/>
        <v>3.2309154260373771E-2</v>
      </c>
      <c r="H7" s="139">
        <v>90</v>
      </c>
      <c r="I7" s="140">
        <f t="shared" si="3"/>
        <v>2.8508077288565095E-2</v>
      </c>
      <c r="J7" s="141"/>
      <c r="K7" s="140"/>
      <c r="L7" s="139">
        <v>2822</v>
      </c>
      <c r="M7" s="140">
        <f t="shared" si="4"/>
        <v>0.89388660120367436</v>
      </c>
      <c r="N7" s="142"/>
      <c r="O7" s="140"/>
      <c r="P7" s="140"/>
      <c r="Q7" s="140"/>
      <c r="R7" s="139">
        <v>97</v>
      </c>
      <c r="S7" s="140">
        <f t="shared" si="5"/>
        <v>3.0725372188786824E-2</v>
      </c>
      <c r="T7" s="143">
        <f t="shared" si="6"/>
        <v>3157</v>
      </c>
      <c r="V7" s="27">
        <v>3157</v>
      </c>
    </row>
    <row r="8" spans="1:22" s="29" customFormat="1" ht="12.75" customHeight="1" x14ac:dyDescent="0.2">
      <c r="A8" s="78" t="s">
        <v>4</v>
      </c>
      <c r="B8" s="139">
        <v>12</v>
      </c>
      <c r="C8" s="140">
        <f t="shared" si="0"/>
        <v>3.8375439718580109E-3</v>
      </c>
      <c r="D8" s="139">
        <v>26</v>
      </c>
      <c r="E8" s="140">
        <f t="shared" si="1"/>
        <v>8.3146786056923563E-3</v>
      </c>
      <c r="F8" s="139">
        <v>90</v>
      </c>
      <c r="G8" s="140">
        <f t="shared" si="2"/>
        <v>2.8781579788935082E-2</v>
      </c>
      <c r="H8" s="139">
        <v>72</v>
      </c>
      <c r="I8" s="140">
        <f t="shared" si="3"/>
        <v>2.3025263831148064E-2</v>
      </c>
      <c r="J8" s="141"/>
      <c r="K8" s="140"/>
      <c r="L8" s="139">
        <v>2745</v>
      </c>
      <c r="M8" s="140">
        <f t="shared" si="4"/>
        <v>0.87783818356251997</v>
      </c>
      <c r="N8" s="142"/>
      <c r="O8" s="140"/>
      <c r="P8" s="140"/>
      <c r="Q8" s="140"/>
      <c r="R8" s="139">
        <v>182</v>
      </c>
      <c r="S8" s="140">
        <f t="shared" si="5"/>
        <v>5.8202750239846501E-2</v>
      </c>
      <c r="T8" s="143">
        <f t="shared" si="6"/>
        <v>3127</v>
      </c>
      <c r="V8" s="27">
        <v>3127</v>
      </c>
    </row>
    <row r="9" spans="1:22" s="29" customFormat="1" ht="12.75" customHeight="1" x14ac:dyDescent="0.2">
      <c r="A9" s="78" t="s">
        <v>5</v>
      </c>
      <c r="B9" s="139">
        <v>12</v>
      </c>
      <c r="C9" s="140">
        <f t="shared" si="0"/>
        <v>3.708281829419036E-3</v>
      </c>
      <c r="D9" s="139">
        <v>43</v>
      </c>
      <c r="E9" s="140">
        <f t="shared" si="1"/>
        <v>1.3288009888751545E-2</v>
      </c>
      <c r="F9" s="139">
        <v>101</v>
      </c>
      <c r="G9" s="140">
        <f t="shared" si="2"/>
        <v>3.1211372064276884E-2</v>
      </c>
      <c r="H9" s="139">
        <v>81</v>
      </c>
      <c r="I9" s="140">
        <f t="shared" si="3"/>
        <v>2.5030902348578493E-2</v>
      </c>
      <c r="J9" s="141"/>
      <c r="K9" s="140"/>
      <c r="L9" s="139">
        <v>2873</v>
      </c>
      <c r="M9" s="140">
        <f t="shared" si="4"/>
        <v>0.88782447466007419</v>
      </c>
      <c r="N9" s="142"/>
      <c r="O9" s="140"/>
      <c r="P9" s="140"/>
      <c r="Q9" s="140"/>
      <c r="R9" s="139">
        <v>126</v>
      </c>
      <c r="S9" s="140">
        <f t="shared" si="5"/>
        <v>3.8936959208899877E-2</v>
      </c>
      <c r="T9" s="143">
        <f t="shared" si="6"/>
        <v>3236</v>
      </c>
      <c r="V9" s="27">
        <v>3236</v>
      </c>
    </row>
    <row r="10" spans="1:22" s="29" customFormat="1" ht="12.75" customHeight="1" x14ac:dyDescent="0.2">
      <c r="A10" s="78" t="s">
        <v>6</v>
      </c>
      <c r="B10" s="139">
        <v>10</v>
      </c>
      <c r="C10" s="140">
        <f t="shared" si="0"/>
        <v>3.0120481927710845E-3</v>
      </c>
      <c r="D10" s="139">
        <v>49</v>
      </c>
      <c r="E10" s="140">
        <f t="shared" si="1"/>
        <v>1.4759036144578313E-2</v>
      </c>
      <c r="F10" s="139">
        <v>118</v>
      </c>
      <c r="G10" s="140">
        <f t="shared" si="2"/>
        <v>3.5542168674698796E-2</v>
      </c>
      <c r="H10" s="139">
        <v>101</v>
      </c>
      <c r="I10" s="140">
        <f t="shared" si="3"/>
        <v>3.0421686746987951E-2</v>
      </c>
      <c r="J10" s="141"/>
      <c r="K10" s="140"/>
      <c r="L10" s="139">
        <v>2923</v>
      </c>
      <c r="M10" s="140">
        <f t="shared" si="4"/>
        <v>0.88042168674698795</v>
      </c>
      <c r="N10" s="142"/>
      <c r="O10" s="140"/>
      <c r="P10" s="140"/>
      <c r="Q10" s="140"/>
      <c r="R10" s="139">
        <v>119</v>
      </c>
      <c r="S10" s="140">
        <f t="shared" si="5"/>
        <v>3.5843373493975907E-2</v>
      </c>
      <c r="T10" s="143">
        <f t="shared" si="6"/>
        <v>3320</v>
      </c>
      <c r="V10" s="27">
        <v>3320</v>
      </c>
    </row>
    <row r="11" spans="1:22" s="29" customFormat="1" ht="12.75" customHeight="1" x14ac:dyDescent="0.2">
      <c r="A11" s="78" t="s">
        <v>7</v>
      </c>
      <c r="B11" s="139">
        <v>11</v>
      </c>
      <c r="C11" s="140">
        <f t="shared" si="0"/>
        <v>3.2826022082960309E-3</v>
      </c>
      <c r="D11" s="139">
        <v>44</v>
      </c>
      <c r="E11" s="140">
        <f t="shared" si="1"/>
        <v>1.3130408833184124E-2</v>
      </c>
      <c r="F11" s="139">
        <v>106</v>
      </c>
      <c r="G11" s="140">
        <f t="shared" si="2"/>
        <v>3.1632348552670844E-2</v>
      </c>
      <c r="H11" s="139">
        <v>98</v>
      </c>
      <c r="I11" s="140">
        <f t="shared" si="3"/>
        <v>2.9245001492091912E-2</v>
      </c>
      <c r="J11" s="141"/>
      <c r="K11" s="140"/>
      <c r="L11" s="139">
        <v>2915</v>
      </c>
      <c r="M11" s="140">
        <f t="shared" si="4"/>
        <v>0.86988958519844828</v>
      </c>
      <c r="N11" s="142"/>
      <c r="O11" s="140"/>
      <c r="P11" s="140"/>
      <c r="Q11" s="140"/>
      <c r="R11" s="139">
        <v>177</v>
      </c>
      <c r="S11" s="140">
        <f t="shared" si="5"/>
        <v>5.2820053715308866E-2</v>
      </c>
      <c r="T11" s="143">
        <f t="shared" si="6"/>
        <v>3351</v>
      </c>
      <c r="V11" s="27">
        <v>3351</v>
      </c>
    </row>
    <row r="12" spans="1:22" s="29" customFormat="1" ht="12.75" customHeight="1" x14ac:dyDescent="0.2">
      <c r="A12" s="78" t="s">
        <v>8</v>
      </c>
      <c r="B12" s="139">
        <v>16</v>
      </c>
      <c r="C12" s="140">
        <f t="shared" si="0"/>
        <v>4.6893317702227429E-3</v>
      </c>
      <c r="D12" s="139">
        <v>53</v>
      </c>
      <c r="E12" s="140">
        <f t="shared" si="1"/>
        <v>1.5533411488862838E-2</v>
      </c>
      <c r="F12" s="139">
        <v>116</v>
      </c>
      <c r="G12" s="140">
        <f t="shared" si="2"/>
        <v>3.399765533411489E-2</v>
      </c>
      <c r="H12" s="139">
        <v>97</v>
      </c>
      <c r="I12" s="140">
        <f t="shared" si="3"/>
        <v>2.8429073856975382E-2</v>
      </c>
      <c r="J12" s="141"/>
      <c r="K12" s="140"/>
      <c r="L12" s="139">
        <v>2930</v>
      </c>
      <c r="M12" s="140">
        <f t="shared" si="4"/>
        <v>0.85873388042203991</v>
      </c>
      <c r="N12" s="142"/>
      <c r="O12" s="140"/>
      <c r="P12" s="140"/>
      <c r="Q12" s="140"/>
      <c r="R12" s="139">
        <v>200</v>
      </c>
      <c r="S12" s="140">
        <f t="shared" si="5"/>
        <v>5.8616647127784291E-2</v>
      </c>
      <c r="T12" s="143">
        <f t="shared" si="6"/>
        <v>3412</v>
      </c>
      <c r="V12" s="27">
        <v>3412</v>
      </c>
    </row>
    <row r="13" spans="1:22" s="29" customFormat="1" ht="12.75" customHeight="1" x14ac:dyDescent="0.2">
      <c r="A13" s="78" t="s">
        <v>9</v>
      </c>
      <c r="B13" s="139">
        <v>18</v>
      </c>
      <c r="C13" s="140">
        <f t="shared" si="0"/>
        <v>4.7948854555141182E-3</v>
      </c>
      <c r="D13" s="139">
        <v>30</v>
      </c>
      <c r="E13" s="140">
        <f t="shared" si="1"/>
        <v>7.9914757591901964E-3</v>
      </c>
      <c r="F13" s="139">
        <v>143</v>
      </c>
      <c r="G13" s="140">
        <f t="shared" si="2"/>
        <v>3.8092701118806603E-2</v>
      </c>
      <c r="H13" s="139">
        <v>114</v>
      </c>
      <c r="I13" s="140">
        <f t="shared" si="3"/>
        <v>3.0367607884922748E-2</v>
      </c>
      <c r="J13" s="141"/>
      <c r="K13" s="140"/>
      <c r="L13" s="139">
        <v>3276</v>
      </c>
      <c r="M13" s="140">
        <f t="shared" si="4"/>
        <v>0.8726691529035695</v>
      </c>
      <c r="N13" s="142"/>
      <c r="O13" s="140"/>
      <c r="P13" s="140"/>
      <c r="Q13" s="140"/>
      <c r="R13" s="139">
        <v>173</v>
      </c>
      <c r="S13" s="140">
        <f t="shared" si="5"/>
        <v>4.6084176877996805E-2</v>
      </c>
      <c r="T13" s="143">
        <f t="shared" si="6"/>
        <v>3754</v>
      </c>
      <c r="V13" s="27">
        <v>3754</v>
      </c>
    </row>
    <row r="14" spans="1:22" s="29" customFormat="1" ht="12.75" customHeight="1" x14ac:dyDescent="0.2">
      <c r="A14" s="78" t="s">
        <v>70</v>
      </c>
      <c r="B14" s="139">
        <v>20</v>
      </c>
      <c r="C14" s="140">
        <f t="shared" si="0"/>
        <v>5.5540127742293808E-3</v>
      </c>
      <c r="D14" s="139">
        <v>35</v>
      </c>
      <c r="E14" s="140">
        <f t="shared" si="1"/>
        <v>9.7195223549014168E-3</v>
      </c>
      <c r="F14" s="139">
        <v>154</v>
      </c>
      <c r="G14" s="140">
        <f t="shared" si="2"/>
        <v>4.2765898361566232E-2</v>
      </c>
      <c r="H14" s="139">
        <v>128</v>
      </c>
      <c r="I14" s="140">
        <f t="shared" si="3"/>
        <v>3.5545681755068038E-2</v>
      </c>
      <c r="J14" s="144">
        <v>7</v>
      </c>
      <c r="K14" s="140">
        <f>J14/V14</f>
        <v>1.9439044709802832E-3</v>
      </c>
      <c r="L14" s="139">
        <v>3086</v>
      </c>
      <c r="M14" s="140">
        <f t="shared" si="4"/>
        <v>0.85698417106359348</v>
      </c>
      <c r="N14" s="142">
        <v>28</v>
      </c>
      <c r="O14" s="140">
        <f>N14/V14</f>
        <v>7.7756178839211328E-3</v>
      </c>
      <c r="P14" s="140"/>
      <c r="Q14" s="140"/>
      <c r="R14" s="139">
        <v>143</v>
      </c>
      <c r="S14" s="140">
        <f t="shared" si="5"/>
        <v>3.9711191335740074E-2</v>
      </c>
      <c r="T14" s="143">
        <f>SUM(B14,D14,F14,H14,J14,L14,N14,R14)</f>
        <v>3601</v>
      </c>
      <c r="V14" s="30">
        <v>3601</v>
      </c>
    </row>
    <row r="15" spans="1:22" s="29" customFormat="1" ht="12.75" customHeight="1" x14ac:dyDescent="0.2">
      <c r="A15" s="78" t="s">
        <v>115</v>
      </c>
      <c r="B15" s="139">
        <v>23</v>
      </c>
      <c r="C15" s="140">
        <f>B15/$T$15</f>
        <v>6.884166417240347E-3</v>
      </c>
      <c r="D15" s="139">
        <v>37</v>
      </c>
      <c r="E15" s="140">
        <f>D15/$T$15</f>
        <v>1.1074528584256211E-2</v>
      </c>
      <c r="F15" s="139">
        <v>150</v>
      </c>
      <c r="G15" s="140">
        <f>F15/$T$15</f>
        <v>4.4896737503741395E-2</v>
      </c>
      <c r="H15" s="139">
        <v>139</v>
      </c>
      <c r="I15" s="140">
        <f>H15/$T$15</f>
        <v>4.1604310086800357E-2</v>
      </c>
      <c r="J15" s="144">
        <v>6</v>
      </c>
      <c r="K15" s="140">
        <f>J15/$T$15</f>
        <v>1.7958695001496557E-3</v>
      </c>
      <c r="L15" s="139">
        <v>2833</v>
      </c>
      <c r="M15" s="140">
        <f>L15/$T$15</f>
        <v>0.84794971565399579</v>
      </c>
      <c r="N15" s="142">
        <v>55</v>
      </c>
      <c r="O15" s="140">
        <f>N15/$T$15</f>
        <v>1.6462137084705179E-2</v>
      </c>
      <c r="P15" s="142">
        <v>28</v>
      </c>
      <c r="Q15" s="140">
        <f>P15/$T$15</f>
        <v>8.3807243340317267E-3</v>
      </c>
      <c r="R15" s="139">
        <v>70</v>
      </c>
      <c r="S15" s="140">
        <f>R15/$T$15</f>
        <v>2.0951810835079316E-2</v>
      </c>
      <c r="T15" s="143">
        <f>SUM(B15,D15,F15,H15,J15,L15,N15,R15,P15)</f>
        <v>3341</v>
      </c>
      <c r="V15" s="30"/>
    </row>
    <row r="16" spans="1:22" s="29" customFormat="1" ht="12.75" customHeight="1" x14ac:dyDescent="0.2">
      <c r="A16" s="78" t="s">
        <v>131</v>
      </c>
      <c r="B16" s="139">
        <v>24</v>
      </c>
      <c r="C16" s="140">
        <f>B16/$T$16</f>
        <v>7.7120822622107968E-3</v>
      </c>
      <c r="D16" s="139">
        <v>35</v>
      </c>
      <c r="E16" s="140">
        <f>D16/$T$16</f>
        <v>1.1246786632390746E-2</v>
      </c>
      <c r="F16" s="139">
        <v>134</v>
      </c>
      <c r="G16" s="140">
        <f>F16/$T$16</f>
        <v>4.3059125964010285E-2</v>
      </c>
      <c r="H16" s="139">
        <v>119</v>
      </c>
      <c r="I16" s="140">
        <f>H16/$T$16</f>
        <v>3.8239074550128538E-2</v>
      </c>
      <c r="J16" s="144">
        <v>2</v>
      </c>
      <c r="K16" s="140">
        <f>J16/$T$16</f>
        <v>6.426735218508997E-4</v>
      </c>
      <c r="L16" s="139">
        <v>2647</v>
      </c>
      <c r="M16" s="140">
        <f>L16/$T$16</f>
        <v>0.85057840616966585</v>
      </c>
      <c r="N16" s="142">
        <v>66</v>
      </c>
      <c r="O16" s="140">
        <f>N16/$T$16</f>
        <v>2.1208226221079693E-2</v>
      </c>
      <c r="P16" s="142">
        <v>17</v>
      </c>
      <c r="Q16" s="140">
        <f>P16/$T$16</f>
        <v>5.462724935732648E-3</v>
      </c>
      <c r="R16" s="139">
        <v>68</v>
      </c>
      <c r="S16" s="140">
        <f>R16/$T$16</f>
        <v>2.1850899742930592E-2</v>
      </c>
      <c r="T16" s="143">
        <f>SUM(B16,D16,F16,H16,J16,L16,N16,R16,P16)</f>
        <v>3112</v>
      </c>
      <c r="V16" s="30"/>
    </row>
    <row r="17" spans="1:22" s="29" customFormat="1" ht="12.75" customHeight="1" x14ac:dyDescent="0.2">
      <c r="A17" s="78" t="s">
        <v>140</v>
      </c>
      <c r="B17" s="139">
        <v>27</v>
      </c>
      <c r="C17" s="140">
        <f>B17/$T$16</f>
        <v>8.6760925449871473E-3</v>
      </c>
      <c r="D17" s="139">
        <v>33</v>
      </c>
      <c r="E17" s="140">
        <f>D17/$T$16</f>
        <v>1.0604113110539846E-2</v>
      </c>
      <c r="F17" s="139">
        <v>117</v>
      </c>
      <c r="G17" s="140">
        <f>F17/$T$16</f>
        <v>3.7596401028277632E-2</v>
      </c>
      <c r="H17" s="139">
        <v>129</v>
      </c>
      <c r="I17" s="140">
        <f>H17/$T$16</f>
        <v>4.1452442159383034E-2</v>
      </c>
      <c r="J17" s="144">
        <v>5</v>
      </c>
      <c r="K17" s="140">
        <f>J17/$T$16</f>
        <v>1.6066838046272494E-3</v>
      </c>
      <c r="L17" s="139">
        <v>2711</v>
      </c>
      <c r="M17" s="140">
        <f>L17/$T$16</f>
        <v>0.87114395886889462</v>
      </c>
      <c r="N17" s="142">
        <v>90</v>
      </c>
      <c r="O17" s="140">
        <f>N17/$T$16</f>
        <v>2.892030848329049E-2</v>
      </c>
      <c r="P17" s="142">
        <v>33</v>
      </c>
      <c r="Q17" s="140">
        <f>P17/$T$16</f>
        <v>1.0604113110539846E-2</v>
      </c>
      <c r="R17" s="139">
        <v>80</v>
      </c>
      <c r="S17" s="140">
        <f>R17/$T$16</f>
        <v>2.570694087403599E-2</v>
      </c>
      <c r="T17" s="143">
        <f>SUM(B17,D17,F17,H17,J17,L17,N17,R17,P17)</f>
        <v>3225</v>
      </c>
      <c r="V17" s="30"/>
    </row>
    <row r="18" spans="1:22" x14ac:dyDescent="0.25">
      <c r="A18" s="1" t="s">
        <v>100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22" x14ac:dyDescent="0.25">
      <c r="A19" s="16" t="s">
        <v>101</v>
      </c>
    </row>
    <row r="20" spans="1:22" x14ac:dyDescent="0.25">
      <c r="D20" s="22"/>
      <c r="E20" s="22"/>
    </row>
    <row r="21" spans="1:22" s="133" customFormat="1" ht="12" customHeight="1" x14ac:dyDescent="0.2">
      <c r="A21" s="136" t="s">
        <v>0</v>
      </c>
      <c r="B21" s="130">
        <v>162</v>
      </c>
      <c r="C21" s="131">
        <v>6.6666666666666666E-2</v>
      </c>
      <c r="D21" s="134"/>
      <c r="E21" s="134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22" s="133" customFormat="1" ht="12" customHeight="1" x14ac:dyDescent="0.2">
      <c r="A22" s="136" t="s">
        <v>1</v>
      </c>
      <c r="B22" s="130">
        <v>150</v>
      </c>
      <c r="C22" s="131">
        <v>5.4684651841049946E-2</v>
      </c>
      <c r="D22" s="134"/>
      <c r="E22" s="134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22" s="133" customFormat="1" ht="12" customHeight="1" x14ac:dyDescent="0.2">
      <c r="A23" s="136" t="s">
        <v>2</v>
      </c>
      <c r="B23" s="130">
        <v>186</v>
      </c>
      <c r="C23" s="131">
        <v>6.4337599446558286E-2</v>
      </c>
      <c r="D23" s="134"/>
      <c r="E23" s="134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22" s="133" customFormat="1" ht="12" customHeight="1" x14ac:dyDescent="0.2">
      <c r="A24" s="136" t="s">
        <v>3</v>
      </c>
      <c r="B24" s="130">
        <v>238</v>
      </c>
      <c r="C24" s="131">
        <v>7.7777777777777779E-2</v>
      </c>
      <c r="D24" s="134"/>
      <c r="E24" s="134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22" s="133" customFormat="1" ht="12" customHeight="1" x14ac:dyDescent="0.2">
      <c r="A25" s="136" t="s">
        <v>4</v>
      </c>
      <c r="B25" s="130">
        <v>200</v>
      </c>
      <c r="C25" s="131">
        <v>6.7911714770797965E-2</v>
      </c>
      <c r="D25" s="134"/>
      <c r="E25" s="134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</row>
    <row r="26" spans="1:22" s="133" customFormat="1" ht="12" customHeight="1" x14ac:dyDescent="0.2">
      <c r="A26" s="136" t="s">
        <v>5</v>
      </c>
      <c r="B26" s="130">
        <v>237</v>
      </c>
      <c r="C26" s="131">
        <v>7.6205787781350481E-2</v>
      </c>
      <c r="D26" s="134"/>
      <c r="E26" s="134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22" s="133" customFormat="1" ht="12" customHeight="1" x14ac:dyDescent="0.2">
      <c r="A27" s="136" t="s">
        <v>6</v>
      </c>
      <c r="B27" s="130">
        <v>278</v>
      </c>
      <c r="C27" s="131">
        <v>8.6847860043736333E-2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22" s="133" customFormat="1" ht="12" customHeight="1" x14ac:dyDescent="0.2">
      <c r="A28" s="136" t="s">
        <v>7</v>
      </c>
      <c r="B28" s="130">
        <v>259</v>
      </c>
      <c r="C28" s="131">
        <v>8.1600504095778195E-2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22" s="133" customFormat="1" ht="12" customHeight="1" x14ac:dyDescent="0.2">
      <c r="A29" s="136" t="s">
        <v>8</v>
      </c>
      <c r="B29" s="130">
        <v>282</v>
      </c>
      <c r="C29" s="131">
        <v>8.7795765877957663E-2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</row>
    <row r="30" spans="1:22" s="133" customFormat="1" ht="12" customHeight="1" x14ac:dyDescent="0.2">
      <c r="A30" s="136" t="s">
        <v>9</v>
      </c>
      <c r="B30" s="130">
        <v>305</v>
      </c>
      <c r="C30" s="131">
        <v>8.5171739737503485E-2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22" s="133" customFormat="1" ht="12" customHeight="1" x14ac:dyDescent="0.2">
      <c r="A31" s="136" t="s">
        <v>70</v>
      </c>
      <c r="B31" s="134">
        <f>SUM(B14,D14,F14,H14,J14,N14)</f>
        <v>372</v>
      </c>
      <c r="C31" s="135">
        <f>B31/T14</f>
        <v>0.10330463760066648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22" s="133" customFormat="1" ht="12" customHeight="1" x14ac:dyDescent="0.2">
      <c r="A32" s="136" t="s">
        <v>115</v>
      </c>
      <c r="B32" s="134">
        <f>SUM(B15,D15,F15,H15,J15,N15,F44,P15)</f>
        <v>438</v>
      </c>
      <c r="C32" s="135">
        <f>B32/T15</f>
        <v>0.13109847351092488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18" s="133" customFormat="1" ht="12" customHeight="1" x14ac:dyDescent="0.2">
      <c r="A33" s="136" t="s">
        <v>131</v>
      </c>
      <c r="B33" s="134">
        <f>SUM(B16,D16,F16,H16,J16,N16,F45,P16)</f>
        <v>397</v>
      </c>
      <c r="C33" s="135">
        <f>B33/T16</f>
        <v>0.1275706940874036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5">
      <c r="A34" s="136" t="s">
        <v>140</v>
      </c>
      <c r="B34" s="134">
        <f>SUM(B17,D17,F17,H17,J17,N17,F46,P17)</f>
        <v>434</v>
      </c>
      <c r="C34" s="135">
        <f>B34/T17</f>
        <v>0.13457364341085271</v>
      </c>
    </row>
    <row r="37" spans="1:18" s="133" customFormat="1" ht="11.25" x14ac:dyDescent="0.2"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</row>
    <row r="38" spans="1:18" s="133" customFormat="1" ht="11.25" x14ac:dyDescent="0.2"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</row>
    <row r="39" spans="1:18" s="133" customFormat="1" ht="11.25" x14ac:dyDescent="0.2"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s="133" customFormat="1" ht="11.25" x14ac:dyDescent="0.2"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spans="1:18" s="133" customFormat="1" ht="11.25" x14ac:dyDescent="0.2"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s="133" customFormat="1" ht="11.25" x14ac:dyDescent="0.2"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8" s="133" customFormat="1" ht="11.25" x14ac:dyDescent="0.2"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</row>
    <row r="44" spans="1:18" s="133" customFormat="1" ht="11.25" x14ac:dyDescent="0.2"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18" s="133" customFormat="1" ht="11.25" x14ac:dyDescent="0.2"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</row>
    <row r="46" spans="1:18" s="133" customFormat="1" ht="11.25" x14ac:dyDescent="0.2"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s="133" customFormat="1" ht="11.25" x14ac:dyDescent="0.2"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8" s="133" customFormat="1" ht="11.25" x14ac:dyDescent="0.2"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</sheetData>
  <mergeCells count="11">
    <mergeCell ref="A1:T1"/>
    <mergeCell ref="T2:T3"/>
    <mergeCell ref="N2:O2"/>
    <mergeCell ref="J2:K2"/>
    <mergeCell ref="B2:C2"/>
    <mergeCell ref="D2:E2"/>
    <mergeCell ref="F2:G2"/>
    <mergeCell ref="H2:I2"/>
    <mergeCell ref="L2:M2"/>
    <mergeCell ref="R2:S2"/>
    <mergeCell ref="P2:Q2"/>
  </mergeCells>
  <printOptions horizontalCentered="1"/>
  <pageMargins left="0.34" right="0.3" top="1.1599999999999999" bottom="0.75" header="0.3" footer="0.3"/>
  <pageSetup orientation="landscape" horizontalDpi="4294967293" verticalDpi="0" r:id="rId1"/>
  <headerFooter>
    <oddHeader>&amp;L&amp;G</oddHeader>
    <oddFooter>&amp;R&amp;"+,Regular"&amp;8Institutional Research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="80" zoomScaleNormal="80" workbookViewId="0">
      <selection activeCell="G20" sqref="G20"/>
    </sheetView>
  </sheetViews>
  <sheetFormatPr defaultRowHeight="15.75" x14ac:dyDescent="0.25"/>
  <cols>
    <col min="1" max="4" width="20.28515625" style="18" customWidth="1"/>
    <col min="5" max="6" width="20.28515625" style="24" customWidth="1"/>
    <col min="7" max="16384" width="9.140625" style="18"/>
  </cols>
  <sheetData>
    <row r="1" spans="1:6" ht="30" customHeight="1" x14ac:dyDescent="0.25">
      <c r="A1" s="177" t="s">
        <v>130</v>
      </c>
      <c r="B1" s="177"/>
      <c r="C1" s="177"/>
      <c r="D1" s="177"/>
      <c r="E1" s="177"/>
      <c r="F1" s="177"/>
    </row>
    <row r="2" spans="1:6" ht="32.25" customHeight="1" x14ac:dyDescent="0.25">
      <c r="A2" s="146"/>
      <c r="B2" s="147" t="s">
        <v>43</v>
      </c>
      <c r="C2" s="148" t="s">
        <v>42</v>
      </c>
      <c r="D2" s="148" t="s">
        <v>102</v>
      </c>
      <c r="E2" s="149" t="s">
        <v>54</v>
      </c>
      <c r="F2" s="150" t="s">
        <v>103</v>
      </c>
    </row>
    <row r="3" spans="1:6" s="25" customFormat="1" ht="12.75" customHeight="1" x14ac:dyDescent="0.2">
      <c r="A3" s="78" t="s">
        <v>104</v>
      </c>
      <c r="B3" s="86">
        <v>12718</v>
      </c>
      <c r="C3" s="86">
        <v>21378</v>
      </c>
      <c r="D3" s="70">
        <v>304777.95</v>
      </c>
      <c r="E3" s="151">
        <v>233224</v>
      </c>
      <c r="F3" s="152">
        <f>E3/600</f>
        <v>388.70666666666665</v>
      </c>
    </row>
    <row r="4" spans="1:6" s="25" customFormat="1" ht="12.75" customHeight="1" x14ac:dyDescent="0.2">
      <c r="A4" s="78" t="s">
        <v>105</v>
      </c>
      <c r="B4" s="86">
        <v>11560</v>
      </c>
      <c r="C4" s="86">
        <v>19703</v>
      </c>
      <c r="D4" s="70">
        <v>298911.55</v>
      </c>
      <c r="E4" s="70">
        <v>288059.2</v>
      </c>
      <c r="F4" s="152">
        <f t="shared" ref="F4:F14" si="0">E4/600</f>
        <v>480.0986666666667</v>
      </c>
    </row>
    <row r="5" spans="1:6" s="25" customFormat="1" ht="12.75" customHeight="1" x14ac:dyDescent="0.2">
      <c r="A5" s="78" t="s">
        <v>47</v>
      </c>
      <c r="B5" s="86">
        <v>9835</v>
      </c>
      <c r="C5" s="86">
        <v>17206</v>
      </c>
      <c r="D5" s="70">
        <v>315370.75</v>
      </c>
      <c r="E5" s="70">
        <v>304005</v>
      </c>
      <c r="F5" s="152">
        <f t="shared" si="0"/>
        <v>506.67500000000001</v>
      </c>
    </row>
    <row r="6" spans="1:6" s="25" customFormat="1" ht="12.75" customHeight="1" x14ac:dyDescent="0.2">
      <c r="A6" s="78" t="s">
        <v>48</v>
      </c>
      <c r="B6" s="86">
        <v>8609</v>
      </c>
      <c r="C6" s="86">
        <v>15169</v>
      </c>
      <c r="D6" s="70">
        <v>271417.59999999998</v>
      </c>
      <c r="E6" s="70">
        <v>150350</v>
      </c>
      <c r="F6" s="152">
        <f t="shared" si="0"/>
        <v>250.58333333333334</v>
      </c>
    </row>
    <row r="7" spans="1:6" s="25" customFormat="1" ht="12.75" customHeight="1" x14ac:dyDescent="0.2">
      <c r="A7" s="78" t="s">
        <v>49</v>
      </c>
      <c r="B7" s="86">
        <v>8612</v>
      </c>
      <c r="C7" s="86">
        <v>13885</v>
      </c>
      <c r="D7" s="70">
        <v>241477.1</v>
      </c>
      <c r="E7" s="70">
        <v>230128</v>
      </c>
      <c r="F7" s="152">
        <f t="shared" si="0"/>
        <v>383.54666666666668</v>
      </c>
    </row>
    <row r="8" spans="1:6" s="25" customFormat="1" ht="12.75" customHeight="1" x14ac:dyDescent="0.2">
      <c r="A8" s="78" t="s">
        <v>50</v>
      </c>
      <c r="B8" s="86">
        <v>6949</v>
      </c>
      <c r="C8" s="86">
        <v>11268</v>
      </c>
      <c r="D8" s="70">
        <v>209416</v>
      </c>
      <c r="E8" s="70">
        <v>200286</v>
      </c>
      <c r="F8" s="152">
        <f t="shared" si="0"/>
        <v>333.81</v>
      </c>
    </row>
    <row r="9" spans="1:6" s="25" customFormat="1" ht="12.75" customHeight="1" x14ac:dyDescent="0.2">
      <c r="A9" s="78" t="s">
        <v>51</v>
      </c>
      <c r="B9" s="86">
        <v>7817</v>
      </c>
      <c r="C9" s="86">
        <v>13725</v>
      </c>
      <c r="D9" s="70">
        <v>319372</v>
      </c>
      <c r="E9" s="70">
        <v>213857</v>
      </c>
      <c r="F9" s="152">
        <f t="shared" si="0"/>
        <v>356.42833333333334</v>
      </c>
    </row>
    <row r="10" spans="1:6" s="25" customFormat="1" ht="12.75" customHeight="1" x14ac:dyDescent="0.2">
      <c r="A10" s="78" t="s">
        <v>52</v>
      </c>
      <c r="B10" s="86">
        <v>7478</v>
      </c>
      <c r="C10" s="86">
        <v>12368</v>
      </c>
      <c r="D10" s="70">
        <v>360141.67</v>
      </c>
      <c r="E10" s="70">
        <v>216337</v>
      </c>
      <c r="F10" s="152">
        <f t="shared" si="0"/>
        <v>360.56166666666667</v>
      </c>
    </row>
    <row r="11" spans="1:6" s="25" customFormat="1" ht="12.75" customHeight="1" x14ac:dyDescent="0.2">
      <c r="A11" s="78" t="s">
        <v>53</v>
      </c>
      <c r="B11" s="86">
        <v>6894</v>
      </c>
      <c r="C11" s="86">
        <v>12481</v>
      </c>
      <c r="D11" s="70">
        <v>400487</v>
      </c>
      <c r="E11" s="70">
        <v>251686</v>
      </c>
      <c r="F11" s="152">
        <f t="shared" si="0"/>
        <v>419.47666666666669</v>
      </c>
    </row>
    <row r="12" spans="1:6" s="25" customFormat="1" ht="12.75" customHeight="1" x14ac:dyDescent="0.2">
      <c r="A12" s="78" t="s">
        <v>65</v>
      </c>
      <c r="B12" s="86">
        <v>6614</v>
      </c>
      <c r="C12" s="86">
        <v>11478</v>
      </c>
      <c r="D12" s="70">
        <v>355793.1</v>
      </c>
      <c r="E12" s="70">
        <v>220035</v>
      </c>
      <c r="F12" s="152">
        <f t="shared" si="0"/>
        <v>366.72500000000002</v>
      </c>
    </row>
    <row r="13" spans="1:6" s="25" customFormat="1" ht="12.75" customHeight="1" x14ac:dyDescent="0.2">
      <c r="A13" s="78" t="s">
        <v>106</v>
      </c>
      <c r="B13" s="86">
        <v>6349</v>
      </c>
      <c r="C13" s="86">
        <v>11039</v>
      </c>
      <c r="D13" s="70">
        <v>343929</v>
      </c>
      <c r="E13" s="70">
        <v>222512</v>
      </c>
      <c r="F13" s="152">
        <f t="shared" si="0"/>
        <v>370.85333333333335</v>
      </c>
    </row>
    <row r="14" spans="1:6" s="25" customFormat="1" ht="12.75" customHeight="1" x14ac:dyDescent="0.2">
      <c r="A14" s="78" t="s">
        <v>120</v>
      </c>
      <c r="B14" s="86">
        <v>5099</v>
      </c>
      <c r="C14" s="86">
        <v>8559</v>
      </c>
      <c r="D14" s="70">
        <v>253109.4</v>
      </c>
      <c r="E14" s="70">
        <v>167374</v>
      </c>
      <c r="F14" s="153">
        <f t="shared" si="0"/>
        <v>278.95666666666665</v>
      </c>
    </row>
    <row r="15" spans="1:6" s="25" customFormat="1" ht="12.75" customHeight="1" x14ac:dyDescent="0.2">
      <c r="A15" s="78" t="s">
        <v>139</v>
      </c>
      <c r="B15" s="86">
        <v>5187</v>
      </c>
      <c r="C15" s="86">
        <v>8915</v>
      </c>
      <c r="D15" s="70">
        <v>259237.07</v>
      </c>
      <c r="E15" s="70">
        <v>169872.37</v>
      </c>
      <c r="F15" s="153">
        <f t="shared" ref="F15" si="1">E15/600</f>
        <v>283.12061666666665</v>
      </c>
    </row>
    <row r="16" spans="1:6" s="25" customFormat="1" ht="12.75" customHeight="1" x14ac:dyDescent="0.2">
      <c r="A16" s="78" t="s">
        <v>144</v>
      </c>
      <c r="B16" s="86">
        <v>5051</v>
      </c>
      <c r="C16" s="86">
        <v>8598</v>
      </c>
      <c r="D16" s="70">
        <v>266758.39</v>
      </c>
      <c r="E16" s="70">
        <v>180509.69</v>
      </c>
      <c r="F16" s="153">
        <f t="shared" ref="F16" si="2">E16/600</f>
        <v>300.84948333333335</v>
      </c>
    </row>
    <row r="17" spans="1:6" x14ac:dyDescent="0.25">
      <c r="A17" s="154" t="s">
        <v>107</v>
      </c>
      <c r="B17" s="60"/>
      <c r="C17" s="60"/>
      <c r="D17" s="60"/>
      <c r="E17" s="155"/>
      <c r="F17" s="155"/>
    </row>
  </sheetData>
  <mergeCells count="1">
    <mergeCell ref="A1:F1"/>
  </mergeCells>
  <printOptions horizontalCentered="1"/>
  <pageMargins left="0.7" right="0.7" top="1.1299999999999999" bottom="0.75" header="0.3" footer="0.3"/>
  <pageSetup orientation="landscape" horizontalDpi="4294967293" verticalDpi="0" r:id="rId1"/>
  <headerFooter>
    <oddHeader>&amp;L&amp;G</oddHeader>
    <oddFooter>&amp;R&amp;"+,Regular"&amp;8Institutional Research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opLeftCell="A2" zoomScale="80" zoomScaleNormal="80" workbookViewId="0">
      <selection activeCell="E22" sqref="E22"/>
    </sheetView>
  </sheetViews>
  <sheetFormatPr defaultRowHeight="14.25" x14ac:dyDescent="0.2"/>
  <cols>
    <col min="1" max="1" width="20.7109375" style="92" customWidth="1"/>
    <col min="2" max="2" width="13.42578125" style="92" customWidth="1"/>
    <col min="3" max="16384" width="9.140625" style="92"/>
  </cols>
  <sheetData>
    <row r="2" spans="1:18" ht="28.5" x14ac:dyDescent="0.2">
      <c r="A2" s="92" t="s">
        <v>137</v>
      </c>
      <c r="C2" s="156" t="s">
        <v>26</v>
      </c>
      <c r="D2" s="156" t="s">
        <v>27</v>
      </c>
      <c r="E2" s="156" t="s">
        <v>28</v>
      </c>
      <c r="F2" s="156" t="s">
        <v>29</v>
      </c>
      <c r="G2" s="156" t="s">
        <v>30</v>
      </c>
      <c r="H2" s="156"/>
      <c r="I2" s="156" t="s">
        <v>31</v>
      </c>
      <c r="J2" s="156" t="s">
        <v>32</v>
      </c>
      <c r="K2" s="156" t="s">
        <v>33</v>
      </c>
      <c r="L2" s="156" t="s">
        <v>34</v>
      </c>
      <c r="M2" s="156" t="s">
        <v>35</v>
      </c>
      <c r="O2" s="156" t="s">
        <v>134</v>
      </c>
      <c r="P2" s="156" t="s">
        <v>135</v>
      </c>
      <c r="Q2" s="156" t="s">
        <v>136</v>
      </c>
      <c r="R2" s="156" t="s">
        <v>143</v>
      </c>
    </row>
    <row r="3" spans="1:18" x14ac:dyDescent="0.2">
      <c r="B3" s="92" t="s">
        <v>63</v>
      </c>
      <c r="C3" s="157">
        <f>SUM(C4:C5)</f>
        <v>2536</v>
      </c>
      <c r="D3" s="157">
        <f t="shared" ref="D3:F3" si="0">SUM(D4:D5)</f>
        <v>2824</v>
      </c>
      <c r="E3" s="157">
        <f t="shared" si="0"/>
        <v>2975</v>
      </c>
      <c r="F3" s="157">
        <f t="shared" si="0"/>
        <v>3157</v>
      </c>
      <c r="G3" s="157">
        <f>SUM(G4:G5)</f>
        <v>3127</v>
      </c>
      <c r="H3" s="157">
        <f>AVERAGE(C3:G3)</f>
        <v>2923.8</v>
      </c>
      <c r="I3" s="157">
        <f t="shared" ref="I3:M3" si="1">SUM(I4:I5)</f>
        <v>3236</v>
      </c>
      <c r="J3" s="157">
        <f t="shared" si="1"/>
        <v>3320</v>
      </c>
      <c r="K3" s="157">
        <f t="shared" si="1"/>
        <v>3351</v>
      </c>
      <c r="L3" s="157">
        <f t="shared" si="1"/>
        <v>3412</v>
      </c>
      <c r="M3" s="157">
        <f t="shared" si="1"/>
        <v>3754</v>
      </c>
      <c r="N3" s="157">
        <f>AVERAGE(I3:M3)</f>
        <v>3414.6</v>
      </c>
      <c r="O3" s="92">
        <v>3601</v>
      </c>
      <c r="P3" s="157">
        <v>3341</v>
      </c>
      <c r="Q3" s="92">
        <v>3112</v>
      </c>
      <c r="R3" s="92">
        <v>3225</v>
      </c>
    </row>
    <row r="4" spans="1:18" ht="15.75" x14ac:dyDescent="0.25">
      <c r="B4" s="92" t="s">
        <v>15</v>
      </c>
      <c r="C4" s="158">
        <v>1528</v>
      </c>
      <c r="D4" s="158">
        <v>1736</v>
      </c>
      <c r="E4" s="158">
        <v>1900</v>
      </c>
      <c r="F4" s="158">
        <v>1944</v>
      </c>
      <c r="G4" s="158">
        <v>1866</v>
      </c>
      <c r="H4" s="158"/>
      <c r="I4" s="158">
        <v>1939</v>
      </c>
      <c r="J4" s="158">
        <v>1914</v>
      </c>
      <c r="K4" s="158">
        <v>1842</v>
      </c>
      <c r="L4" s="158">
        <v>1875</v>
      </c>
      <c r="M4" s="76">
        <v>2087</v>
      </c>
      <c r="N4" s="159"/>
      <c r="O4" s="92">
        <v>2092</v>
      </c>
      <c r="P4" s="157">
        <v>1797</v>
      </c>
      <c r="Q4" s="92">
        <v>1621</v>
      </c>
      <c r="R4" s="92">
        <v>1611</v>
      </c>
    </row>
    <row r="5" spans="1:18" ht="15.75" x14ac:dyDescent="0.25">
      <c r="B5" s="92" t="s">
        <v>16</v>
      </c>
      <c r="C5" s="158">
        <v>1008</v>
      </c>
      <c r="D5" s="158">
        <v>1088</v>
      </c>
      <c r="E5" s="158">
        <v>1075</v>
      </c>
      <c r="F5" s="158">
        <v>1213</v>
      </c>
      <c r="G5" s="158">
        <v>1261</v>
      </c>
      <c r="H5" s="158"/>
      <c r="I5" s="158">
        <v>1297</v>
      </c>
      <c r="J5" s="158">
        <v>1406</v>
      </c>
      <c r="K5" s="158">
        <v>1509</v>
      </c>
      <c r="L5" s="158">
        <v>1537</v>
      </c>
      <c r="M5" s="76">
        <v>1667</v>
      </c>
      <c r="N5" s="159"/>
      <c r="O5" s="92">
        <v>1509</v>
      </c>
      <c r="P5" s="157">
        <v>1544</v>
      </c>
      <c r="Q5" s="92">
        <v>1491</v>
      </c>
      <c r="R5" s="92">
        <v>1614</v>
      </c>
    </row>
    <row r="8" spans="1:18" ht="47.25" x14ac:dyDescent="0.25">
      <c r="A8" s="92" t="s">
        <v>138</v>
      </c>
      <c r="B8"/>
      <c r="C8" s="2" t="s">
        <v>17</v>
      </c>
      <c r="D8" s="160" t="s">
        <v>36</v>
      </c>
      <c r="E8" s="161" t="s">
        <v>37</v>
      </c>
    </row>
    <row r="9" spans="1:18" ht="29.25" x14ac:dyDescent="0.25">
      <c r="B9" s="156" t="s">
        <v>26</v>
      </c>
      <c r="C9" s="3">
        <v>2536</v>
      </c>
      <c r="D9" s="12">
        <v>1484</v>
      </c>
      <c r="E9" s="12">
        <v>1052</v>
      </c>
    </row>
    <row r="10" spans="1:18" ht="29.25" x14ac:dyDescent="0.25">
      <c r="B10" s="156" t="s">
        <v>27</v>
      </c>
      <c r="C10" s="3">
        <v>2824</v>
      </c>
      <c r="D10" s="12">
        <v>1602</v>
      </c>
      <c r="E10" s="12">
        <v>1222</v>
      </c>
    </row>
    <row r="11" spans="1:18" ht="29.25" x14ac:dyDescent="0.25">
      <c r="B11" s="156" t="s">
        <v>28</v>
      </c>
      <c r="C11" s="3">
        <v>2975</v>
      </c>
      <c r="D11" s="12">
        <v>1583</v>
      </c>
      <c r="E11" s="12">
        <v>1392</v>
      </c>
    </row>
    <row r="12" spans="1:18" ht="29.25" x14ac:dyDescent="0.25">
      <c r="B12" s="156" t="s">
        <v>29</v>
      </c>
      <c r="C12" s="3">
        <v>3157</v>
      </c>
      <c r="D12" s="12">
        <v>1713</v>
      </c>
      <c r="E12" s="12">
        <v>1444</v>
      </c>
    </row>
    <row r="13" spans="1:18" ht="29.25" x14ac:dyDescent="0.25">
      <c r="B13" s="156" t="s">
        <v>30</v>
      </c>
      <c r="C13" s="3">
        <v>3127</v>
      </c>
      <c r="D13" s="12">
        <v>1595</v>
      </c>
      <c r="E13" s="12">
        <v>1532</v>
      </c>
    </row>
    <row r="14" spans="1:18" ht="29.25" x14ac:dyDescent="0.25">
      <c r="B14" s="156" t="s">
        <v>31</v>
      </c>
      <c r="C14" s="3">
        <v>3236</v>
      </c>
      <c r="D14" s="12">
        <v>1735</v>
      </c>
      <c r="E14" s="12">
        <v>1501</v>
      </c>
    </row>
    <row r="15" spans="1:18" ht="29.25" x14ac:dyDescent="0.25">
      <c r="B15" s="156" t="s">
        <v>32</v>
      </c>
      <c r="C15" s="3">
        <v>3320</v>
      </c>
      <c r="D15" s="12">
        <v>1890</v>
      </c>
      <c r="E15" s="12">
        <v>1430</v>
      </c>
    </row>
    <row r="16" spans="1:18" ht="29.25" x14ac:dyDescent="0.25">
      <c r="B16" s="156" t="s">
        <v>33</v>
      </c>
      <c r="C16" s="3">
        <v>3351</v>
      </c>
      <c r="D16" s="12">
        <v>2367</v>
      </c>
      <c r="E16" s="12">
        <v>984</v>
      </c>
    </row>
    <row r="17" spans="2:5" ht="29.25" x14ac:dyDescent="0.25">
      <c r="B17" s="156" t="s">
        <v>34</v>
      </c>
      <c r="C17" s="3">
        <v>3412</v>
      </c>
      <c r="D17" s="12">
        <v>2409</v>
      </c>
      <c r="E17" s="12">
        <v>1003</v>
      </c>
    </row>
    <row r="18" spans="2:5" ht="29.25" x14ac:dyDescent="0.25">
      <c r="B18" s="156" t="s">
        <v>35</v>
      </c>
      <c r="C18" s="3">
        <v>3754</v>
      </c>
      <c r="D18" s="12">
        <v>2858</v>
      </c>
      <c r="E18" s="12">
        <v>896</v>
      </c>
    </row>
    <row r="19" spans="2:5" ht="29.25" x14ac:dyDescent="0.25">
      <c r="B19" s="156" t="s">
        <v>134</v>
      </c>
      <c r="C19" s="3">
        <v>3601</v>
      </c>
      <c r="D19" s="12">
        <v>2711</v>
      </c>
      <c r="E19" s="12">
        <v>890</v>
      </c>
    </row>
    <row r="20" spans="2:5" ht="29.25" x14ac:dyDescent="0.25">
      <c r="B20" s="156" t="s">
        <v>135</v>
      </c>
      <c r="C20" s="3">
        <v>3341</v>
      </c>
      <c r="D20" s="12">
        <v>2578</v>
      </c>
      <c r="E20" s="89">
        <v>763</v>
      </c>
    </row>
    <row r="21" spans="2:5" ht="28.5" x14ac:dyDescent="0.2">
      <c r="B21" s="156" t="s">
        <v>136</v>
      </c>
      <c r="C21" s="92">
        <f>SUM(D21:E21)</f>
        <v>3112</v>
      </c>
      <c r="D21" s="92">
        <v>2430</v>
      </c>
      <c r="E21" s="92">
        <v>682</v>
      </c>
    </row>
    <row r="22" spans="2:5" ht="28.5" x14ac:dyDescent="0.2">
      <c r="B22" s="156" t="s">
        <v>143</v>
      </c>
      <c r="C22" s="92">
        <v>3225</v>
      </c>
      <c r="D22" s="92">
        <v>2561</v>
      </c>
      <c r="E22" s="92">
        <v>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M2" sqref="M2"/>
    </sheetView>
  </sheetViews>
  <sheetFormatPr defaultRowHeight="15" x14ac:dyDescent="0.25"/>
  <cols>
    <col min="13" max="13" width="10.28515625" customWidth="1"/>
  </cols>
  <sheetData>
    <row r="1" spans="1:13" s="60" customFormat="1" ht="15.75" x14ac:dyDescent="0.25">
      <c r="B1" s="73">
        <v>2000</v>
      </c>
      <c r="C1" s="73">
        <v>2001</v>
      </c>
      <c r="D1" s="73">
        <v>2002</v>
      </c>
      <c r="E1" s="73">
        <v>2003</v>
      </c>
      <c r="F1" s="73">
        <v>2004</v>
      </c>
      <c r="G1" s="73">
        <v>2005</v>
      </c>
      <c r="H1" s="73">
        <v>2006</v>
      </c>
      <c r="I1" s="73">
        <v>2007</v>
      </c>
      <c r="J1" s="73">
        <v>2008</v>
      </c>
      <c r="K1" s="73">
        <v>2009</v>
      </c>
      <c r="L1" s="60">
        <v>2010</v>
      </c>
      <c r="M1" s="73">
        <v>2011</v>
      </c>
    </row>
    <row r="2" spans="1:13" s="60" customFormat="1" ht="15.75" x14ac:dyDescent="0.25">
      <c r="A2" s="73" t="s">
        <v>24</v>
      </c>
      <c r="B2" s="74">
        <v>2388.9500000000003</v>
      </c>
      <c r="C2" s="74">
        <v>2626.2249999999999</v>
      </c>
      <c r="D2" s="74">
        <v>2810.2166666666667</v>
      </c>
      <c r="E2" s="74">
        <v>2870.9749999999999</v>
      </c>
      <c r="F2" s="74">
        <v>2812.6083333333336</v>
      </c>
      <c r="G2" s="74">
        <v>2880.3250000000003</v>
      </c>
      <c r="H2" s="74">
        <v>2881.35</v>
      </c>
      <c r="I2" s="74">
        <v>2848.15</v>
      </c>
      <c r="J2" s="74">
        <v>2900.9083333333333</v>
      </c>
      <c r="K2" s="74">
        <v>3227.0916666666667</v>
      </c>
      <c r="L2" s="75">
        <v>3132.1833333333329</v>
      </c>
      <c r="M2" s="75">
        <v>2826.2583333333332</v>
      </c>
    </row>
    <row r="3" spans="1:13" s="60" customFormat="1" ht="15.75" x14ac:dyDescent="0.25">
      <c r="A3" s="73" t="s">
        <v>25</v>
      </c>
      <c r="B3" s="76">
        <v>2536</v>
      </c>
      <c r="C3" s="76">
        <v>2824</v>
      </c>
      <c r="D3" s="76">
        <v>2975</v>
      </c>
      <c r="E3" s="76">
        <v>3157</v>
      </c>
      <c r="F3" s="76">
        <v>3127</v>
      </c>
      <c r="G3" s="76">
        <v>3236</v>
      </c>
      <c r="H3" s="76">
        <v>3320</v>
      </c>
      <c r="I3" s="76">
        <v>3351</v>
      </c>
      <c r="J3" s="76">
        <v>3412</v>
      </c>
      <c r="K3" s="76">
        <v>3754</v>
      </c>
      <c r="L3" s="75">
        <v>3601</v>
      </c>
      <c r="M3" s="75">
        <v>3341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80" zoomScaleNormal="80" workbookViewId="0">
      <selection activeCell="L45" sqref="L45"/>
    </sheetView>
  </sheetViews>
  <sheetFormatPr defaultRowHeight="14.25" x14ac:dyDescent="0.2"/>
  <cols>
    <col min="1" max="1" width="12.85546875" style="32" customWidth="1"/>
    <col min="2" max="2" width="11.28515625" style="32" customWidth="1"/>
    <col min="3" max="8" width="9.28515625" style="32" customWidth="1"/>
    <col min="9" max="9" width="13.85546875" style="32" customWidth="1"/>
    <col min="10" max="10" width="11.28515625" style="32" customWidth="1"/>
    <col min="11" max="11" width="12.42578125" style="32" customWidth="1"/>
    <col min="12" max="12" width="11.5703125" style="32" customWidth="1"/>
    <col min="13" max="16384" width="9.140625" style="32"/>
  </cols>
  <sheetData>
    <row r="1" spans="1:12" ht="25.15" customHeight="1" x14ac:dyDescent="0.2">
      <c r="A1" s="167" t="s">
        <v>127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33" customFormat="1" ht="37.5" customHeight="1" x14ac:dyDescent="0.2">
      <c r="A2" s="34"/>
      <c r="B2" s="35" t="s">
        <v>55</v>
      </c>
      <c r="C2" s="35" t="s">
        <v>38</v>
      </c>
      <c r="D2" s="35" t="s">
        <v>64</v>
      </c>
      <c r="E2" s="35" t="s">
        <v>66</v>
      </c>
      <c r="F2" s="35" t="s">
        <v>56</v>
      </c>
      <c r="G2" s="35" t="s">
        <v>44</v>
      </c>
      <c r="H2" s="35" t="s">
        <v>59</v>
      </c>
      <c r="I2" s="35" t="s">
        <v>71</v>
      </c>
      <c r="J2" s="35" t="s">
        <v>109</v>
      </c>
      <c r="K2" s="36" t="s">
        <v>133</v>
      </c>
      <c r="L2" s="37" t="s">
        <v>73</v>
      </c>
    </row>
    <row r="3" spans="1:12" s="33" customFormat="1" ht="12.75" customHeight="1" x14ac:dyDescent="0.2">
      <c r="A3" s="38" t="s">
        <v>7</v>
      </c>
      <c r="B3" s="39">
        <v>1981</v>
      </c>
      <c r="C3" s="39">
        <v>548</v>
      </c>
      <c r="D3" s="39">
        <v>96</v>
      </c>
      <c r="E3" s="39">
        <v>75</v>
      </c>
      <c r="F3" s="39">
        <v>657</v>
      </c>
      <c r="G3" s="39">
        <v>496</v>
      </c>
      <c r="H3" s="39">
        <v>38</v>
      </c>
      <c r="I3" s="39">
        <v>1</v>
      </c>
      <c r="J3" s="39">
        <v>15</v>
      </c>
      <c r="K3" s="40"/>
      <c r="L3" s="40">
        <f t="shared" ref="L3:L8" si="0">SUM(B3:J3)</f>
        <v>3907</v>
      </c>
    </row>
    <row r="4" spans="1:12" s="33" customFormat="1" ht="12.75" customHeight="1" x14ac:dyDescent="0.2">
      <c r="A4" s="38" t="s">
        <v>74</v>
      </c>
      <c r="B4" s="41">
        <v>1908</v>
      </c>
      <c r="C4" s="41">
        <v>576</v>
      </c>
      <c r="D4" s="41">
        <v>85</v>
      </c>
      <c r="E4" s="41">
        <v>76</v>
      </c>
      <c r="F4" s="41">
        <v>869</v>
      </c>
      <c r="G4" s="41">
        <v>337</v>
      </c>
      <c r="H4" s="41">
        <v>34</v>
      </c>
      <c r="I4" s="41">
        <v>1</v>
      </c>
      <c r="J4" s="41">
        <v>12</v>
      </c>
      <c r="K4" s="42"/>
      <c r="L4" s="40">
        <f t="shared" si="0"/>
        <v>3898</v>
      </c>
    </row>
    <row r="5" spans="1:12" s="33" customFormat="1" ht="12.75" customHeight="1" x14ac:dyDescent="0.2">
      <c r="A5" s="38" t="s">
        <v>75</v>
      </c>
      <c r="B5" s="39">
        <v>1209</v>
      </c>
      <c r="C5" s="39">
        <v>399</v>
      </c>
      <c r="D5" s="39">
        <v>35</v>
      </c>
      <c r="E5" s="39">
        <v>24</v>
      </c>
      <c r="F5" s="39">
        <v>711</v>
      </c>
      <c r="G5" s="39">
        <v>0</v>
      </c>
      <c r="H5" s="39">
        <v>32</v>
      </c>
      <c r="I5" s="39">
        <v>0</v>
      </c>
      <c r="J5" s="39">
        <v>29</v>
      </c>
      <c r="K5" s="40"/>
      <c r="L5" s="40">
        <f t="shared" si="0"/>
        <v>2439</v>
      </c>
    </row>
    <row r="6" spans="1:12" s="33" customFormat="1" ht="12.75" customHeight="1" x14ac:dyDescent="0.2">
      <c r="A6" s="38" t="s">
        <v>8</v>
      </c>
      <c r="B6" s="39">
        <v>1943</v>
      </c>
      <c r="C6" s="39">
        <v>600</v>
      </c>
      <c r="D6" s="39">
        <v>81</v>
      </c>
      <c r="E6" s="39">
        <v>58</v>
      </c>
      <c r="F6" s="39">
        <v>843</v>
      </c>
      <c r="G6" s="39">
        <v>469</v>
      </c>
      <c r="H6" s="39">
        <v>30</v>
      </c>
      <c r="I6" s="39">
        <v>2</v>
      </c>
      <c r="J6" s="39">
        <v>17</v>
      </c>
      <c r="K6" s="40"/>
      <c r="L6" s="40">
        <f t="shared" si="0"/>
        <v>4043</v>
      </c>
    </row>
    <row r="7" spans="1:12" s="33" customFormat="1" ht="12.75" customHeight="1" x14ac:dyDescent="0.2">
      <c r="A7" s="38" t="s">
        <v>76</v>
      </c>
      <c r="B7" s="39">
        <v>1885</v>
      </c>
      <c r="C7" s="39">
        <v>615</v>
      </c>
      <c r="D7" s="39">
        <v>71</v>
      </c>
      <c r="E7" s="39">
        <v>59</v>
      </c>
      <c r="F7" s="39">
        <v>899</v>
      </c>
      <c r="G7" s="39">
        <v>322</v>
      </c>
      <c r="H7" s="39">
        <v>28</v>
      </c>
      <c r="I7" s="39">
        <v>0</v>
      </c>
      <c r="J7" s="39">
        <v>39</v>
      </c>
      <c r="K7" s="40"/>
      <c r="L7" s="40">
        <f t="shared" si="0"/>
        <v>3918</v>
      </c>
    </row>
    <row r="8" spans="1:12" s="33" customFormat="1" ht="12.75" customHeight="1" x14ac:dyDescent="0.2">
      <c r="A8" s="38" t="s">
        <v>77</v>
      </c>
      <c r="B8" s="39">
        <v>838</v>
      </c>
      <c r="C8" s="39">
        <v>300</v>
      </c>
      <c r="D8" s="39">
        <v>20</v>
      </c>
      <c r="E8" s="39">
        <v>65</v>
      </c>
      <c r="F8" s="39">
        <v>553</v>
      </c>
      <c r="G8" s="39">
        <v>0</v>
      </c>
      <c r="H8" s="39">
        <v>18</v>
      </c>
      <c r="I8" s="39">
        <v>14</v>
      </c>
      <c r="J8" s="39">
        <v>46</v>
      </c>
      <c r="K8" s="39"/>
      <c r="L8" s="40">
        <f t="shared" si="0"/>
        <v>1854</v>
      </c>
    </row>
    <row r="9" spans="1:12" s="33" customFormat="1" ht="12.75" customHeight="1" x14ac:dyDescent="0.2">
      <c r="A9" s="38" t="s">
        <v>9</v>
      </c>
      <c r="B9" s="39">
        <v>2072</v>
      </c>
      <c r="C9" s="39">
        <v>701</v>
      </c>
      <c r="D9" s="39">
        <v>91</v>
      </c>
      <c r="E9" s="39">
        <v>100</v>
      </c>
      <c r="F9" s="39">
        <v>921</v>
      </c>
      <c r="G9" s="39">
        <v>548</v>
      </c>
      <c r="H9" s="39">
        <v>28</v>
      </c>
      <c r="I9" s="39">
        <v>0</v>
      </c>
      <c r="J9" s="43" t="s">
        <v>78</v>
      </c>
      <c r="K9" s="43">
        <v>10</v>
      </c>
      <c r="L9" s="40">
        <f t="shared" ref="L9:L20" si="1">SUM(B9:K9)</f>
        <v>4471</v>
      </c>
    </row>
    <row r="10" spans="1:12" s="33" customFormat="1" ht="12.75" customHeight="1" x14ac:dyDescent="0.2">
      <c r="A10" s="38" t="s">
        <v>79</v>
      </c>
      <c r="B10" s="39">
        <v>2013</v>
      </c>
      <c r="C10" s="39">
        <v>757</v>
      </c>
      <c r="D10" s="39">
        <v>77</v>
      </c>
      <c r="E10" s="39">
        <v>87</v>
      </c>
      <c r="F10" s="39">
        <v>1099</v>
      </c>
      <c r="G10" s="39">
        <v>315</v>
      </c>
      <c r="H10" s="39">
        <v>29</v>
      </c>
      <c r="I10" s="39">
        <v>0</v>
      </c>
      <c r="J10" s="43" t="s">
        <v>78</v>
      </c>
      <c r="K10" s="43">
        <v>8</v>
      </c>
      <c r="L10" s="40">
        <f t="shared" si="1"/>
        <v>4385</v>
      </c>
    </row>
    <row r="11" spans="1:12" s="33" customFormat="1" ht="12.75" customHeight="1" x14ac:dyDescent="0.2">
      <c r="A11" s="38" t="s">
        <v>116</v>
      </c>
      <c r="B11" s="39">
        <v>835</v>
      </c>
      <c r="C11" s="39">
        <v>331</v>
      </c>
      <c r="D11" s="39">
        <v>41</v>
      </c>
      <c r="E11" s="39">
        <v>50</v>
      </c>
      <c r="F11" s="39">
        <v>781</v>
      </c>
      <c r="G11" s="39"/>
      <c r="H11" s="39">
        <v>12</v>
      </c>
      <c r="I11" s="39">
        <v>11</v>
      </c>
      <c r="J11" s="43"/>
      <c r="K11" s="43">
        <v>23</v>
      </c>
      <c r="L11" s="40">
        <f t="shared" si="1"/>
        <v>2084</v>
      </c>
    </row>
    <row r="12" spans="1:12" s="33" customFormat="1" ht="12.75" customHeight="1" x14ac:dyDescent="0.2">
      <c r="A12" s="38" t="s">
        <v>70</v>
      </c>
      <c r="B12" s="39">
        <v>1988</v>
      </c>
      <c r="C12" s="39">
        <v>653</v>
      </c>
      <c r="D12" s="39">
        <v>82</v>
      </c>
      <c r="E12" s="39">
        <v>66</v>
      </c>
      <c r="F12" s="39">
        <v>1062</v>
      </c>
      <c r="G12" s="39">
        <v>460</v>
      </c>
      <c r="H12" s="39">
        <v>23</v>
      </c>
      <c r="I12" s="39"/>
      <c r="J12" s="43"/>
      <c r="K12" s="43">
        <v>19</v>
      </c>
      <c r="L12" s="40">
        <f t="shared" si="1"/>
        <v>4353</v>
      </c>
    </row>
    <row r="13" spans="1:12" s="33" customFormat="1" ht="12.75" customHeight="1" x14ac:dyDescent="0.2">
      <c r="A13" s="38" t="s">
        <v>108</v>
      </c>
      <c r="B13" s="39">
        <v>1801</v>
      </c>
      <c r="C13" s="39">
        <v>610</v>
      </c>
      <c r="D13" s="39">
        <v>82</v>
      </c>
      <c r="E13" s="39">
        <v>68</v>
      </c>
      <c r="F13" s="39">
        <v>1117</v>
      </c>
      <c r="G13" s="39">
        <v>439</v>
      </c>
      <c r="H13" s="39">
        <v>20</v>
      </c>
      <c r="I13" s="39"/>
      <c r="J13" s="43"/>
      <c r="K13" s="43">
        <v>21</v>
      </c>
      <c r="L13" s="40">
        <f t="shared" si="1"/>
        <v>4158</v>
      </c>
    </row>
    <row r="14" spans="1:12" s="33" customFormat="1" ht="12.75" customHeight="1" x14ac:dyDescent="0.2">
      <c r="A14" s="38" t="s">
        <v>117</v>
      </c>
      <c r="B14" s="41">
        <v>710</v>
      </c>
      <c r="C14" s="41">
        <v>242</v>
      </c>
      <c r="D14" s="41">
        <v>42</v>
      </c>
      <c r="E14" s="41">
        <v>14</v>
      </c>
      <c r="F14" s="41">
        <v>775</v>
      </c>
      <c r="G14" s="41"/>
      <c r="H14" s="41">
        <v>8</v>
      </c>
      <c r="I14" s="41"/>
      <c r="J14" s="43"/>
      <c r="K14" s="43"/>
      <c r="L14" s="40">
        <f t="shared" si="1"/>
        <v>1791</v>
      </c>
    </row>
    <row r="15" spans="1:12" s="33" customFormat="1" ht="12.75" customHeight="1" x14ac:dyDescent="0.2">
      <c r="A15" s="38" t="s">
        <v>115</v>
      </c>
      <c r="B15" s="41">
        <v>1735</v>
      </c>
      <c r="C15" s="41">
        <v>512</v>
      </c>
      <c r="D15" s="41">
        <v>64</v>
      </c>
      <c r="E15" s="41">
        <v>52</v>
      </c>
      <c r="F15" s="41">
        <v>1172</v>
      </c>
      <c r="G15" s="41">
        <v>493</v>
      </c>
      <c r="H15" s="41">
        <v>13</v>
      </c>
      <c r="I15" s="41"/>
      <c r="J15" s="53"/>
      <c r="K15" s="41">
        <v>12</v>
      </c>
      <c r="L15" s="40">
        <f t="shared" si="1"/>
        <v>4053</v>
      </c>
    </row>
    <row r="16" spans="1:12" s="33" customFormat="1" ht="12.75" customHeight="1" x14ac:dyDescent="0.2">
      <c r="A16" s="38" t="s">
        <v>118</v>
      </c>
      <c r="B16" s="41">
        <v>1552</v>
      </c>
      <c r="C16" s="41">
        <v>495</v>
      </c>
      <c r="D16" s="41">
        <v>61</v>
      </c>
      <c r="E16" s="41">
        <v>57</v>
      </c>
      <c r="F16" s="41">
        <v>1204</v>
      </c>
      <c r="G16" s="41">
        <v>411</v>
      </c>
      <c r="H16" s="41">
        <v>14</v>
      </c>
      <c r="I16" s="41"/>
      <c r="J16" s="53"/>
      <c r="K16" s="41">
        <v>34</v>
      </c>
      <c r="L16" s="40">
        <f t="shared" si="1"/>
        <v>3828</v>
      </c>
    </row>
    <row r="17" spans="1:12" s="33" customFormat="1" ht="12.75" customHeight="1" x14ac:dyDescent="0.2">
      <c r="A17" s="38" t="s">
        <v>119</v>
      </c>
      <c r="B17" s="41">
        <v>542</v>
      </c>
      <c r="C17" s="41">
        <v>200</v>
      </c>
      <c r="D17" s="41">
        <v>23</v>
      </c>
      <c r="E17" s="41">
        <v>20</v>
      </c>
      <c r="F17" s="41">
        <v>592</v>
      </c>
      <c r="G17" s="41">
        <v>0</v>
      </c>
      <c r="H17" s="41">
        <v>10</v>
      </c>
      <c r="I17" s="41">
        <v>3</v>
      </c>
      <c r="J17" s="53"/>
      <c r="K17" s="41"/>
      <c r="L17" s="40">
        <f t="shared" si="1"/>
        <v>1390</v>
      </c>
    </row>
    <row r="18" spans="1:12" s="33" customFormat="1" ht="12.75" customHeight="1" x14ac:dyDescent="0.2">
      <c r="A18" s="38" t="s">
        <v>131</v>
      </c>
      <c r="B18" s="41">
        <v>1528</v>
      </c>
      <c r="C18" s="41">
        <v>464</v>
      </c>
      <c r="D18" s="41">
        <v>57</v>
      </c>
      <c r="E18" s="41">
        <v>39</v>
      </c>
      <c r="F18" s="41">
        <v>1091</v>
      </c>
      <c r="G18" s="41">
        <v>545</v>
      </c>
      <c r="H18" s="41">
        <v>14</v>
      </c>
      <c r="I18" s="41"/>
      <c r="J18" s="53"/>
      <c r="K18" s="41">
        <v>34</v>
      </c>
      <c r="L18" s="40">
        <f t="shared" si="1"/>
        <v>3772</v>
      </c>
    </row>
    <row r="19" spans="1:12" s="33" customFormat="1" ht="12.75" customHeight="1" x14ac:dyDescent="0.2">
      <c r="A19" s="38" t="s">
        <v>141</v>
      </c>
      <c r="B19" s="41">
        <v>1465</v>
      </c>
      <c r="C19" s="41">
        <v>486</v>
      </c>
      <c r="D19" s="41">
        <v>74</v>
      </c>
      <c r="E19" s="41">
        <v>40</v>
      </c>
      <c r="F19" s="41">
        <v>1249</v>
      </c>
      <c r="G19" s="41">
        <v>494</v>
      </c>
      <c r="H19" s="41">
        <v>16</v>
      </c>
      <c r="I19" s="41"/>
      <c r="J19" s="53"/>
      <c r="K19" s="41">
        <v>39</v>
      </c>
      <c r="L19" s="40">
        <f t="shared" si="1"/>
        <v>3863</v>
      </c>
    </row>
    <row r="20" spans="1:12" s="33" customFormat="1" ht="12.75" customHeight="1" x14ac:dyDescent="0.2">
      <c r="A20" s="38" t="s">
        <v>142</v>
      </c>
      <c r="B20" s="41">
        <v>459</v>
      </c>
      <c r="C20" s="41">
        <v>214</v>
      </c>
      <c r="D20" s="41">
        <v>19</v>
      </c>
      <c r="E20" s="41">
        <v>11</v>
      </c>
      <c r="F20" s="41">
        <v>559</v>
      </c>
      <c r="G20" s="41">
        <v>0</v>
      </c>
      <c r="H20" s="41">
        <v>7</v>
      </c>
      <c r="I20" s="41"/>
      <c r="J20" s="53"/>
      <c r="K20" s="41"/>
      <c r="L20" s="40">
        <f t="shared" si="1"/>
        <v>1269</v>
      </c>
    </row>
    <row r="21" spans="1:12" s="33" customFormat="1" ht="12.75" customHeight="1" x14ac:dyDescent="0.2">
      <c r="A21" s="38" t="s">
        <v>140</v>
      </c>
      <c r="B21" s="41">
        <v>1528</v>
      </c>
      <c r="C21" s="41">
        <v>451</v>
      </c>
      <c r="D21" s="41">
        <v>41</v>
      </c>
      <c r="E21" s="41">
        <v>46</v>
      </c>
      <c r="F21" s="41">
        <v>1077</v>
      </c>
      <c r="G21" s="41">
        <v>705</v>
      </c>
      <c r="H21" s="41"/>
      <c r="I21" s="41"/>
      <c r="J21" s="53"/>
      <c r="K21" s="41">
        <v>16</v>
      </c>
      <c r="L21" s="40">
        <f t="shared" ref="L21" si="2">SUM(B21:K21)</f>
        <v>3864</v>
      </c>
    </row>
    <row r="22" spans="1:12" x14ac:dyDescent="0.2">
      <c r="A22" s="44" t="s">
        <v>80</v>
      </c>
    </row>
    <row r="23" spans="1:12" ht="23.25" customHeight="1" x14ac:dyDescent="0.2">
      <c r="A23" s="168" t="s">
        <v>81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5" spans="1:12" ht="24" customHeight="1" x14ac:dyDescent="0.2">
      <c r="A25" s="169" t="s">
        <v>82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1"/>
      <c r="L25" s="171"/>
    </row>
    <row r="26" spans="1:12" ht="38.25" x14ac:dyDescent="0.2">
      <c r="A26" s="45" t="s">
        <v>83</v>
      </c>
      <c r="B26" s="35" t="s">
        <v>55</v>
      </c>
      <c r="C26" s="35" t="s">
        <v>38</v>
      </c>
      <c r="D26" s="35" t="s">
        <v>64</v>
      </c>
      <c r="E26" s="35" t="s">
        <v>66</v>
      </c>
      <c r="F26" s="35" t="s">
        <v>84</v>
      </c>
      <c r="G26" s="35" t="s">
        <v>44</v>
      </c>
      <c r="H26" s="35" t="s">
        <v>59</v>
      </c>
      <c r="I26" s="35" t="s">
        <v>71</v>
      </c>
      <c r="J26" s="35" t="s">
        <v>58</v>
      </c>
      <c r="K26" s="36" t="s">
        <v>72</v>
      </c>
      <c r="L26" s="36" t="s">
        <v>57</v>
      </c>
    </row>
    <row r="27" spans="1:12" s="33" customFormat="1" ht="12.75" customHeight="1" x14ac:dyDescent="0.2">
      <c r="A27" s="38" t="s">
        <v>7</v>
      </c>
      <c r="B27" s="46">
        <v>21608.1</v>
      </c>
      <c r="C27" s="46">
        <v>5630.3</v>
      </c>
      <c r="D27" s="46">
        <v>347</v>
      </c>
      <c r="E27" s="46">
        <v>285.7</v>
      </c>
      <c r="F27" s="46">
        <v>3528</v>
      </c>
      <c r="G27" s="46">
        <v>2254.6999999999998</v>
      </c>
      <c r="H27" s="46">
        <v>402</v>
      </c>
      <c r="I27" s="46">
        <v>3</v>
      </c>
      <c r="J27" s="46">
        <v>119</v>
      </c>
      <c r="K27" s="47"/>
      <c r="L27" s="47">
        <f t="shared" ref="L27:L32" si="3">SUM(B27:J27)</f>
        <v>34177.799999999996</v>
      </c>
    </row>
    <row r="28" spans="1:12" s="33" customFormat="1" ht="12.75" customHeight="1" x14ac:dyDescent="0.2">
      <c r="A28" s="38" t="s">
        <v>74</v>
      </c>
      <c r="B28" s="48">
        <v>20977</v>
      </c>
      <c r="C28" s="48">
        <v>5760.8</v>
      </c>
      <c r="D28" s="48">
        <v>309</v>
      </c>
      <c r="E28" s="49">
        <v>285.10000000000002</v>
      </c>
      <c r="F28" s="48">
        <v>4734.5</v>
      </c>
      <c r="G28" s="48">
        <v>1311.5</v>
      </c>
      <c r="H28" s="48">
        <v>331</v>
      </c>
      <c r="I28" s="48">
        <v>3</v>
      </c>
      <c r="J28" s="48">
        <v>84</v>
      </c>
      <c r="K28" s="50"/>
      <c r="L28" s="47">
        <f t="shared" si="3"/>
        <v>33795.899999999994</v>
      </c>
    </row>
    <row r="29" spans="1:12" s="33" customFormat="1" ht="12.75" customHeight="1" x14ac:dyDescent="0.2">
      <c r="A29" s="38" t="s">
        <v>75</v>
      </c>
      <c r="B29" s="46">
        <v>3429.6</v>
      </c>
      <c r="C29" s="46">
        <v>1069</v>
      </c>
      <c r="D29" s="46">
        <v>105</v>
      </c>
      <c r="E29" s="46">
        <v>72</v>
      </c>
      <c r="F29" s="46">
        <v>2207</v>
      </c>
      <c r="G29" s="46">
        <v>0</v>
      </c>
      <c r="H29" s="46">
        <v>102</v>
      </c>
      <c r="I29" s="46">
        <v>0</v>
      </c>
      <c r="J29" s="46">
        <v>87</v>
      </c>
      <c r="K29" s="47"/>
      <c r="L29" s="47">
        <f t="shared" si="3"/>
        <v>7071.6</v>
      </c>
    </row>
    <row r="30" spans="1:12" s="33" customFormat="1" ht="12.75" customHeight="1" x14ac:dyDescent="0.2">
      <c r="A30" s="38" t="s">
        <v>8</v>
      </c>
      <c r="B30" s="46">
        <v>21160.2</v>
      </c>
      <c r="C30" s="46">
        <v>6235.8</v>
      </c>
      <c r="D30" s="46">
        <v>291</v>
      </c>
      <c r="E30" s="46">
        <v>251</v>
      </c>
      <c r="F30" s="46">
        <v>4410</v>
      </c>
      <c r="G30" s="46">
        <v>2004.9</v>
      </c>
      <c r="H30" s="46">
        <v>352</v>
      </c>
      <c r="I30" s="46">
        <v>6</v>
      </c>
      <c r="J30" s="46">
        <v>100</v>
      </c>
      <c r="K30" s="47"/>
      <c r="L30" s="47">
        <f t="shared" si="3"/>
        <v>34810.9</v>
      </c>
    </row>
    <row r="31" spans="1:12" s="33" customFormat="1" ht="12.75" customHeight="1" x14ac:dyDescent="0.2">
      <c r="A31" s="38" t="s">
        <v>76</v>
      </c>
      <c r="B31" s="46">
        <v>20317</v>
      </c>
      <c r="C31" s="46">
        <v>5947.2</v>
      </c>
      <c r="D31" s="46">
        <v>249</v>
      </c>
      <c r="E31" s="46">
        <v>216</v>
      </c>
      <c r="F31" s="46">
        <v>4848</v>
      </c>
      <c r="G31" s="46">
        <v>1273.5</v>
      </c>
      <c r="H31" s="46">
        <v>286</v>
      </c>
      <c r="I31" s="46">
        <v>0</v>
      </c>
      <c r="J31" s="46">
        <v>221</v>
      </c>
      <c r="K31" s="47"/>
      <c r="L31" s="47">
        <f t="shared" si="3"/>
        <v>33357.699999999997</v>
      </c>
    </row>
    <row r="32" spans="1:12" s="33" customFormat="1" ht="12.75" customHeight="1" x14ac:dyDescent="0.2">
      <c r="A32" s="38" t="s">
        <v>77</v>
      </c>
      <c r="B32" s="46">
        <v>3716.4</v>
      </c>
      <c r="C32" s="46">
        <v>1388</v>
      </c>
      <c r="D32" s="46">
        <v>189</v>
      </c>
      <c r="E32" s="46">
        <v>216</v>
      </c>
      <c r="F32" s="46">
        <v>2527</v>
      </c>
      <c r="G32" s="46">
        <v>0</v>
      </c>
      <c r="H32" s="46">
        <v>106</v>
      </c>
      <c r="I32" s="46">
        <v>42</v>
      </c>
      <c r="J32" s="46">
        <v>189</v>
      </c>
      <c r="K32" s="46"/>
      <c r="L32" s="47">
        <f t="shared" si="3"/>
        <v>8373.4</v>
      </c>
    </row>
    <row r="33" spans="1:12" s="33" customFormat="1" ht="12.75" customHeight="1" x14ac:dyDescent="0.2">
      <c r="A33" s="38" t="s">
        <v>9</v>
      </c>
      <c r="B33" s="46">
        <v>22918.7</v>
      </c>
      <c r="C33" s="46">
        <v>7207.9</v>
      </c>
      <c r="D33" s="46">
        <v>369</v>
      </c>
      <c r="E33" s="46">
        <v>378</v>
      </c>
      <c r="F33" s="46">
        <v>4958</v>
      </c>
      <c r="G33" s="46">
        <v>2516</v>
      </c>
      <c r="H33" s="46">
        <v>347.5</v>
      </c>
      <c r="I33" s="46">
        <v>0</v>
      </c>
      <c r="J33" s="51" t="s">
        <v>85</v>
      </c>
      <c r="K33" s="52">
        <v>30</v>
      </c>
      <c r="L33" s="47">
        <f>SUM(B33:K33)</f>
        <v>38725.1</v>
      </c>
    </row>
    <row r="34" spans="1:12" s="33" customFormat="1" ht="12.75" customHeight="1" x14ac:dyDescent="0.2">
      <c r="A34" s="38" t="s">
        <v>79</v>
      </c>
      <c r="B34" s="46">
        <v>22135.599999999999</v>
      </c>
      <c r="C34" s="46">
        <v>7478.3</v>
      </c>
      <c r="D34" s="46">
        <v>270</v>
      </c>
      <c r="E34" s="46">
        <v>330</v>
      </c>
      <c r="F34" s="46">
        <v>6164</v>
      </c>
      <c r="G34" s="46">
        <v>1280.4000000000001</v>
      </c>
      <c r="H34" s="46">
        <v>272</v>
      </c>
      <c r="I34" s="46">
        <v>0</v>
      </c>
      <c r="J34" s="51" t="s">
        <v>85</v>
      </c>
      <c r="K34" s="52">
        <v>52</v>
      </c>
      <c r="L34" s="47">
        <f>SUM(B34:K34)</f>
        <v>37982.299999999996</v>
      </c>
    </row>
    <row r="35" spans="1:12" s="33" customFormat="1" ht="12.75" customHeight="1" x14ac:dyDescent="0.2">
      <c r="A35" s="38" t="s">
        <v>116</v>
      </c>
      <c r="B35" s="46">
        <v>3798.2</v>
      </c>
      <c r="C35" s="46">
        <v>1619</v>
      </c>
      <c r="D35" s="46">
        <v>141</v>
      </c>
      <c r="E35" s="46">
        <v>180</v>
      </c>
      <c r="F35" s="46">
        <v>3815</v>
      </c>
      <c r="G35" s="46"/>
      <c r="H35" s="46">
        <v>60</v>
      </c>
      <c r="I35" s="46">
        <v>33</v>
      </c>
      <c r="J35" s="51"/>
      <c r="K35" s="52">
        <v>69</v>
      </c>
      <c r="L35" s="47">
        <f>SUM(B35:K35)</f>
        <v>9715.2000000000007</v>
      </c>
    </row>
    <row r="36" spans="1:12" s="33" customFormat="1" ht="12.75" customHeight="1" x14ac:dyDescent="0.2">
      <c r="A36" s="38" t="s">
        <v>70</v>
      </c>
      <c r="B36" s="46">
        <v>22164.5</v>
      </c>
      <c r="C36" s="46">
        <v>6450.7</v>
      </c>
      <c r="D36" s="46">
        <v>288</v>
      </c>
      <c r="E36" s="46">
        <v>247</v>
      </c>
      <c r="F36" s="46">
        <v>5892</v>
      </c>
      <c r="G36" s="46">
        <v>2052</v>
      </c>
      <c r="H36" s="46">
        <v>291</v>
      </c>
      <c r="I36" s="46">
        <v>0</v>
      </c>
      <c r="J36" s="51"/>
      <c r="K36" s="52">
        <v>201</v>
      </c>
      <c r="L36" s="47">
        <f t="shared" ref="L36:L42" si="4">SUM(B36:K36)</f>
        <v>37586.199999999997</v>
      </c>
    </row>
    <row r="37" spans="1:12" s="33" customFormat="1" ht="12.75" customHeight="1" x14ac:dyDescent="0.2">
      <c r="A37" s="54" t="s">
        <v>108</v>
      </c>
      <c r="B37" s="55">
        <v>19786.599999999999</v>
      </c>
      <c r="C37" s="55">
        <v>5940</v>
      </c>
      <c r="D37" s="55">
        <v>372</v>
      </c>
      <c r="E37" s="55">
        <v>249</v>
      </c>
      <c r="F37" s="55">
        <v>6180</v>
      </c>
      <c r="G37" s="55">
        <v>1735.7</v>
      </c>
      <c r="H37" s="55">
        <v>202</v>
      </c>
      <c r="I37" s="55">
        <v>0</v>
      </c>
      <c r="J37" s="56"/>
      <c r="K37" s="57">
        <v>221</v>
      </c>
      <c r="L37" s="58">
        <f t="shared" si="4"/>
        <v>34686.299999999996</v>
      </c>
    </row>
    <row r="38" spans="1:12" x14ac:dyDescent="0.2">
      <c r="A38" s="38" t="s">
        <v>117</v>
      </c>
      <c r="B38" s="48">
        <v>3265.1</v>
      </c>
      <c r="C38" s="48">
        <v>1164</v>
      </c>
      <c r="D38" s="48">
        <v>159</v>
      </c>
      <c r="E38" s="49">
        <v>42</v>
      </c>
      <c r="F38" s="48">
        <v>3829</v>
      </c>
      <c r="G38" s="48"/>
      <c r="H38" s="48">
        <v>66</v>
      </c>
      <c r="I38" s="59"/>
      <c r="J38" s="59"/>
      <c r="K38" s="59"/>
      <c r="L38" s="58">
        <f t="shared" si="4"/>
        <v>8525.1</v>
      </c>
    </row>
    <row r="39" spans="1:12" x14ac:dyDescent="0.2">
      <c r="A39" s="38" t="s">
        <v>115</v>
      </c>
      <c r="B39" s="48">
        <v>19269.900000000001</v>
      </c>
      <c r="C39" s="48">
        <v>5079.2</v>
      </c>
      <c r="D39" s="48">
        <v>243</v>
      </c>
      <c r="E39" s="49">
        <v>191</v>
      </c>
      <c r="F39" s="48">
        <v>6604</v>
      </c>
      <c r="G39" s="48">
        <v>2212</v>
      </c>
      <c r="H39" s="48">
        <v>184</v>
      </c>
      <c r="I39" s="48"/>
      <c r="J39" s="59"/>
      <c r="K39" s="48">
        <v>132</v>
      </c>
      <c r="L39" s="58">
        <f t="shared" si="4"/>
        <v>33915.100000000006</v>
      </c>
    </row>
    <row r="40" spans="1:12" x14ac:dyDescent="0.2">
      <c r="A40" s="38" t="s">
        <v>118</v>
      </c>
      <c r="B40" s="48">
        <v>16801.400000000001</v>
      </c>
      <c r="C40" s="48">
        <v>4687.3999999999996</v>
      </c>
      <c r="D40" s="48">
        <v>214</v>
      </c>
      <c r="E40" s="49">
        <v>228</v>
      </c>
      <c r="F40" s="48">
        <v>6973</v>
      </c>
      <c r="G40" s="48">
        <v>1654.9</v>
      </c>
      <c r="H40" s="48">
        <v>156</v>
      </c>
      <c r="I40" s="48"/>
      <c r="J40" s="59"/>
      <c r="K40" s="48">
        <v>268</v>
      </c>
      <c r="L40" s="58">
        <f t="shared" si="4"/>
        <v>30982.700000000004</v>
      </c>
    </row>
    <row r="41" spans="1:12" x14ac:dyDescent="0.2">
      <c r="A41" s="38" t="s">
        <v>119</v>
      </c>
      <c r="B41" s="48">
        <v>2273.1999999999998</v>
      </c>
      <c r="C41" s="48">
        <v>886</v>
      </c>
      <c r="D41" s="48">
        <v>75</v>
      </c>
      <c r="E41" s="49">
        <v>69</v>
      </c>
      <c r="F41" s="48">
        <v>2943</v>
      </c>
      <c r="G41" s="48">
        <v>0</v>
      </c>
      <c r="H41" s="48">
        <v>54</v>
      </c>
      <c r="I41" s="48">
        <v>9</v>
      </c>
      <c r="J41" s="59"/>
      <c r="K41" s="48"/>
      <c r="L41" s="47">
        <f t="shared" si="4"/>
        <v>6309.2</v>
      </c>
    </row>
    <row r="42" spans="1:12" x14ac:dyDescent="0.2">
      <c r="A42" s="38" t="s">
        <v>131</v>
      </c>
      <c r="B42" s="48">
        <v>16984.7</v>
      </c>
      <c r="C42" s="48">
        <v>4712.5</v>
      </c>
      <c r="D42" s="48">
        <v>214</v>
      </c>
      <c r="E42" s="49">
        <v>152</v>
      </c>
      <c r="F42" s="48">
        <v>6297</v>
      </c>
      <c r="G42" s="48">
        <v>2448.4</v>
      </c>
      <c r="H42" s="48">
        <v>201</v>
      </c>
      <c r="I42" s="48"/>
      <c r="J42" s="59"/>
      <c r="K42" s="48">
        <v>222</v>
      </c>
      <c r="L42" s="47">
        <f t="shared" si="4"/>
        <v>31231.600000000002</v>
      </c>
    </row>
    <row r="43" spans="1:12" x14ac:dyDescent="0.2">
      <c r="A43" s="38" t="s">
        <v>141</v>
      </c>
      <c r="B43" s="48">
        <v>16048.7</v>
      </c>
      <c r="C43" s="48">
        <v>4566.3999999999996</v>
      </c>
      <c r="D43" s="48">
        <v>264</v>
      </c>
      <c r="E43" s="49">
        <v>147</v>
      </c>
      <c r="F43" s="48">
        <v>7188</v>
      </c>
      <c r="G43" s="48">
        <v>2106</v>
      </c>
      <c r="H43" s="48">
        <v>186</v>
      </c>
      <c r="I43" s="48"/>
      <c r="J43" s="59"/>
      <c r="K43" s="48">
        <v>314</v>
      </c>
      <c r="L43" s="47">
        <f t="shared" ref="L43:L45" si="5">SUM(B43:K43)</f>
        <v>30820.1</v>
      </c>
    </row>
    <row r="44" spans="1:12" x14ac:dyDescent="0.2">
      <c r="A44" s="38" t="s">
        <v>142</v>
      </c>
      <c r="B44" s="48">
        <v>1901.3</v>
      </c>
      <c r="C44" s="48">
        <v>977</v>
      </c>
      <c r="D44" s="48">
        <v>57</v>
      </c>
      <c r="E44" s="49">
        <v>33</v>
      </c>
      <c r="F44" s="48">
        <v>2617</v>
      </c>
      <c r="G44" s="48">
        <v>0</v>
      </c>
      <c r="H44" s="48">
        <v>39.5</v>
      </c>
      <c r="I44" s="48"/>
      <c r="J44" s="59"/>
      <c r="K44" s="48"/>
      <c r="L44" s="47">
        <f t="shared" si="5"/>
        <v>5624.8</v>
      </c>
    </row>
    <row r="45" spans="1:12" x14ac:dyDescent="0.2">
      <c r="A45" s="38" t="s">
        <v>140</v>
      </c>
      <c r="B45" s="48">
        <v>17129.599999999999</v>
      </c>
      <c r="C45" s="48">
        <v>4625.2</v>
      </c>
      <c r="D45" s="48">
        <v>141</v>
      </c>
      <c r="E45" s="49">
        <v>176</v>
      </c>
      <c r="F45" s="48">
        <v>6240</v>
      </c>
      <c r="G45" s="48">
        <v>3271.2</v>
      </c>
      <c r="H45" s="48">
        <v>0</v>
      </c>
      <c r="I45" s="48"/>
      <c r="J45" s="59"/>
      <c r="K45" s="48">
        <v>172</v>
      </c>
      <c r="L45" s="47">
        <f t="shared" si="5"/>
        <v>31755</v>
      </c>
    </row>
  </sheetData>
  <mergeCells count="3">
    <mergeCell ref="A1:L1"/>
    <mergeCell ref="A23:L23"/>
    <mergeCell ref="A25:L25"/>
  </mergeCells>
  <printOptions horizontalCentered="1"/>
  <pageMargins left="0.3" right="0.53" top="1.1100000000000001" bottom="0.75" header="0.3" footer="0.3"/>
  <pageSetup orientation="landscape" horizontalDpi="4294967293" verticalDpi="0" r:id="rId1"/>
  <headerFooter>
    <oddHeader>&amp;L&amp;G</oddHeader>
    <oddFooter>&amp;R&amp;"+,Regular"&amp;8Institutional Research</oddFooter>
  </headerFooter>
  <rowBreaks count="1" manualBreakCount="1">
    <brk id="24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="80" zoomScaleNormal="80" workbookViewId="0">
      <selection activeCell="Q35" sqref="Q35"/>
    </sheetView>
  </sheetViews>
  <sheetFormatPr defaultRowHeight="14.25" x14ac:dyDescent="0.2"/>
  <cols>
    <col min="1" max="8" width="16.140625" style="92" customWidth="1"/>
    <col min="9" max="16384" width="9.140625" style="92"/>
  </cols>
  <sheetData>
    <row r="1" spans="1:8" ht="30" customHeight="1" x14ac:dyDescent="0.2">
      <c r="A1" s="172" t="s">
        <v>122</v>
      </c>
      <c r="B1" s="172"/>
      <c r="C1" s="172"/>
      <c r="D1" s="172"/>
      <c r="E1" s="172"/>
      <c r="F1" s="172"/>
      <c r="G1" s="172"/>
      <c r="H1" s="172"/>
    </row>
    <row r="2" spans="1:8" ht="44.25" customHeight="1" x14ac:dyDescent="0.2">
      <c r="A2" s="93"/>
      <c r="B2" s="94" t="s">
        <v>15</v>
      </c>
      <c r="C2" s="95" t="s">
        <v>18</v>
      </c>
      <c r="D2" s="95" t="s">
        <v>19</v>
      </c>
      <c r="E2" s="95" t="s">
        <v>16</v>
      </c>
      <c r="F2" s="95" t="s">
        <v>18</v>
      </c>
      <c r="G2" s="95" t="s">
        <v>19</v>
      </c>
      <c r="H2" s="96" t="s">
        <v>17</v>
      </c>
    </row>
    <row r="3" spans="1:8" ht="12.75" customHeight="1" x14ac:dyDescent="0.2">
      <c r="A3" s="78" t="s">
        <v>0</v>
      </c>
      <c r="B3" s="86">
        <v>1528</v>
      </c>
      <c r="C3" s="69">
        <v>0.60252365930599372</v>
      </c>
      <c r="D3" s="97"/>
      <c r="E3" s="86">
        <v>1008</v>
      </c>
      <c r="F3" s="69">
        <v>0.39747634069400634</v>
      </c>
      <c r="G3" s="97"/>
      <c r="H3" s="98">
        <v>2536</v>
      </c>
    </row>
    <row r="4" spans="1:8" ht="12.75" customHeight="1" x14ac:dyDescent="0.2">
      <c r="A4" s="78" t="s">
        <v>1</v>
      </c>
      <c r="B4" s="86">
        <v>1736</v>
      </c>
      <c r="C4" s="69">
        <v>0.61473087818696881</v>
      </c>
      <c r="D4" s="69">
        <v>0.13612565445026181</v>
      </c>
      <c r="E4" s="86">
        <v>1088</v>
      </c>
      <c r="F4" s="69">
        <v>0.38526912181303113</v>
      </c>
      <c r="G4" s="69">
        <v>7.9365079365079305E-2</v>
      </c>
      <c r="H4" s="98">
        <v>2824</v>
      </c>
    </row>
    <row r="5" spans="1:8" ht="12.75" customHeight="1" x14ac:dyDescent="0.2">
      <c r="A5" s="78" t="s">
        <v>2</v>
      </c>
      <c r="B5" s="86">
        <v>1900</v>
      </c>
      <c r="C5" s="69">
        <v>0.6386554621848739</v>
      </c>
      <c r="D5" s="69">
        <v>9.4470046082949288E-2</v>
      </c>
      <c r="E5" s="86">
        <v>1075</v>
      </c>
      <c r="F5" s="69">
        <v>0.36134453781512604</v>
      </c>
      <c r="G5" s="69">
        <v>-1.1948529411764719E-2</v>
      </c>
      <c r="H5" s="98">
        <v>2975</v>
      </c>
    </row>
    <row r="6" spans="1:8" ht="12.75" customHeight="1" x14ac:dyDescent="0.2">
      <c r="A6" s="78" t="s">
        <v>3</v>
      </c>
      <c r="B6" s="86">
        <v>1944</v>
      </c>
      <c r="C6" s="69">
        <v>0.61577446943300607</v>
      </c>
      <c r="D6" s="69">
        <v>2.3157894736842044E-2</v>
      </c>
      <c r="E6" s="86">
        <v>1213</v>
      </c>
      <c r="F6" s="69">
        <v>0.38422553056699399</v>
      </c>
      <c r="G6" s="69">
        <v>0.12837209302325592</v>
      </c>
      <c r="H6" s="98">
        <v>3157</v>
      </c>
    </row>
    <row r="7" spans="1:8" ht="12.75" customHeight="1" x14ac:dyDescent="0.2">
      <c r="A7" s="78" t="s">
        <v>4</v>
      </c>
      <c r="B7" s="86">
        <v>1866</v>
      </c>
      <c r="C7" s="69">
        <v>0.59673808762392067</v>
      </c>
      <c r="D7" s="69">
        <v>-4.0123456790123413E-2</v>
      </c>
      <c r="E7" s="86">
        <v>1261</v>
      </c>
      <c r="F7" s="69">
        <v>0.40326191237607933</v>
      </c>
      <c r="G7" s="69">
        <v>3.9571310799670245E-2</v>
      </c>
      <c r="H7" s="98">
        <v>3127</v>
      </c>
    </row>
    <row r="8" spans="1:8" ht="12.75" customHeight="1" x14ac:dyDescent="0.2">
      <c r="A8" s="78" t="s">
        <v>5</v>
      </c>
      <c r="B8" s="86">
        <v>1939</v>
      </c>
      <c r="C8" s="69">
        <v>0.59919653893695923</v>
      </c>
      <c r="D8" s="69">
        <v>3.9121114683815739E-2</v>
      </c>
      <c r="E8" s="86">
        <v>1297</v>
      </c>
      <c r="F8" s="69">
        <v>0.40080346106304077</v>
      </c>
      <c r="G8" s="69">
        <v>2.8548770816811952E-2</v>
      </c>
      <c r="H8" s="98">
        <v>3236</v>
      </c>
    </row>
    <row r="9" spans="1:8" ht="12.75" customHeight="1" x14ac:dyDescent="0.2">
      <c r="A9" s="78" t="s">
        <v>6</v>
      </c>
      <c r="B9" s="86">
        <v>1914</v>
      </c>
      <c r="C9" s="69">
        <v>0.57650602409638552</v>
      </c>
      <c r="D9" s="69">
        <v>-1.2893243940175325E-2</v>
      </c>
      <c r="E9" s="86">
        <v>1406</v>
      </c>
      <c r="F9" s="69">
        <v>0.42349397590361448</v>
      </c>
      <c r="G9" s="69">
        <v>8.4040092521202814E-2</v>
      </c>
      <c r="H9" s="98">
        <v>3320</v>
      </c>
    </row>
    <row r="10" spans="1:8" ht="12.75" customHeight="1" x14ac:dyDescent="0.2">
      <c r="A10" s="78" t="s">
        <v>7</v>
      </c>
      <c r="B10" s="86">
        <v>1842</v>
      </c>
      <c r="C10" s="69">
        <v>0.54968666069829897</v>
      </c>
      <c r="D10" s="69">
        <v>-3.7617554858934144E-2</v>
      </c>
      <c r="E10" s="86">
        <v>1509</v>
      </c>
      <c r="F10" s="69">
        <v>0.45031333930170098</v>
      </c>
      <c r="G10" s="69">
        <v>7.3257467994310099E-2</v>
      </c>
      <c r="H10" s="98">
        <v>3351</v>
      </c>
    </row>
    <row r="11" spans="1:8" ht="12.75" customHeight="1" x14ac:dyDescent="0.2">
      <c r="A11" s="78" t="s">
        <v>8</v>
      </c>
      <c r="B11" s="86">
        <v>1875</v>
      </c>
      <c r="C11" s="69">
        <v>0.5495310668229777</v>
      </c>
      <c r="D11" s="69">
        <v>1.791530944625408E-2</v>
      </c>
      <c r="E11" s="86">
        <v>1537</v>
      </c>
      <c r="F11" s="69">
        <v>0.4504689331770223</v>
      </c>
      <c r="G11" s="69">
        <v>1.8555334658714395E-2</v>
      </c>
      <c r="H11" s="98">
        <v>3412</v>
      </c>
    </row>
    <row r="12" spans="1:8" ht="12.75" customHeight="1" x14ac:dyDescent="0.2">
      <c r="A12" s="78" t="s">
        <v>9</v>
      </c>
      <c r="B12" s="68">
        <v>2087</v>
      </c>
      <c r="C12" s="69">
        <v>0.55594033031433143</v>
      </c>
      <c r="D12" s="69">
        <v>0.11306666666666665</v>
      </c>
      <c r="E12" s="68">
        <v>1667</v>
      </c>
      <c r="F12" s="69">
        <v>0.44405966968566862</v>
      </c>
      <c r="G12" s="69">
        <v>8.4580351333767068E-2</v>
      </c>
      <c r="H12" s="98">
        <v>3754</v>
      </c>
    </row>
    <row r="13" spans="1:8" ht="12.75" customHeight="1" x14ac:dyDescent="0.2">
      <c r="A13" s="78" t="s">
        <v>70</v>
      </c>
      <c r="B13" s="86">
        <v>2092</v>
      </c>
      <c r="C13" s="99">
        <v>0.58094973618439327</v>
      </c>
      <c r="D13" s="69">
        <v>2.3957834211787432E-3</v>
      </c>
      <c r="E13" s="86">
        <v>1509</v>
      </c>
      <c r="F13" s="99">
        <v>0.41905026381560678</v>
      </c>
      <c r="G13" s="69">
        <v>-9.4781043791241748E-2</v>
      </c>
      <c r="H13" s="98">
        <v>3601</v>
      </c>
    </row>
    <row r="14" spans="1:8" ht="12.75" customHeight="1" x14ac:dyDescent="0.2">
      <c r="A14" s="78" t="s">
        <v>115</v>
      </c>
      <c r="B14" s="86">
        <v>1797</v>
      </c>
      <c r="C14" s="99">
        <v>0.53786291529482189</v>
      </c>
      <c r="D14" s="69">
        <v>-0.14101338432122368</v>
      </c>
      <c r="E14" s="86">
        <v>1544</v>
      </c>
      <c r="F14" s="99">
        <v>0.46213708470517811</v>
      </c>
      <c r="G14" s="69">
        <v>2.3194168323392939E-2</v>
      </c>
      <c r="H14" s="98">
        <v>3341</v>
      </c>
    </row>
    <row r="15" spans="1:8" ht="12.75" customHeight="1" x14ac:dyDescent="0.2">
      <c r="A15" s="78" t="s">
        <v>131</v>
      </c>
      <c r="B15" s="86">
        <v>1621</v>
      </c>
      <c r="C15" s="99">
        <v>0.53786291529482189</v>
      </c>
      <c r="D15" s="69">
        <v>-0.14101338432122368</v>
      </c>
      <c r="E15" s="86">
        <v>1491</v>
      </c>
      <c r="F15" s="99">
        <v>0.46213708470517811</v>
      </c>
      <c r="G15" s="69">
        <v>2.3194168323392939E-2</v>
      </c>
      <c r="H15" s="98">
        <f>SUM(B15,E15)</f>
        <v>3112</v>
      </c>
    </row>
    <row r="16" spans="1:8" x14ac:dyDescent="0.2">
      <c r="A16" s="78" t="s">
        <v>140</v>
      </c>
      <c r="B16" s="86">
        <v>1611</v>
      </c>
      <c r="C16" s="99">
        <v>0.49953488372093025</v>
      </c>
      <c r="D16" s="69">
        <v>-7.12598516908024E-2</v>
      </c>
      <c r="E16" s="86">
        <v>1614</v>
      </c>
      <c r="F16" s="99">
        <v>0.50046511627906975</v>
      </c>
      <c r="G16" s="69">
        <v>8.2936498373297862E-2</v>
      </c>
      <c r="H16" s="98">
        <f>SUM(B16,E16)</f>
        <v>3225</v>
      </c>
    </row>
  </sheetData>
  <mergeCells count="1">
    <mergeCell ref="A1:H1"/>
  </mergeCells>
  <pageMargins left="0.32" right="0.32" top="1.1100000000000001" bottom="0.75" header="0.35" footer="0.3"/>
  <pageSetup orientation="landscape" horizontalDpi="4294967293" verticalDpi="0" r:id="rId1"/>
  <headerFooter>
    <oddHeader>&amp;L&amp;G</oddHeader>
    <oddFooter>&amp;R&amp;"+,Regular"&amp;8Institutional Research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sqref="A1:O4"/>
    </sheetView>
  </sheetViews>
  <sheetFormatPr defaultRowHeight="15" x14ac:dyDescent="0.25"/>
  <sheetData>
    <row r="1" spans="1:15" s="4" customFormat="1" ht="30" x14ac:dyDescent="0.25">
      <c r="A1"/>
      <c r="B1" s="8" t="s">
        <v>26</v>
      </c>
      <c r="C1" s="8" t="s">
        <v>27</v>
      </c>
      <c r="D1" s="8" t="s">
        <v>28</v>
      </c>
      <c r="E1" s="8" t="s">
        <v>29</v>
      </c>
      <c r="F1" s="8" t="s">
        <v>30</v>
      </c>
      <c r="G1" s="8"/>
      <c r="H1" s="8" t="s">
        <v>31</v>
      </c>
      <c r="I1" s="8" t="s">
        <v>32</v>
      </c>
      <c r="J1" s="8" t="s">
        <v>33</v>
      </c>
      <c r="K1" s="8" t="s">
        <v>34</v>
      </c>
      <c r="L1" s="8" t="s">
        <v>35</v>
      </c>
      <c r="M1"/>
      <c r="N1" s="4" t="s">
        <v>70</v>
      </c>
      <c r="O1" s="4" t="s">
        <v>115</v>
      </c>
    </row>
    <row r="2" spans="1:15" s="4" customFormat="1" x14ac:dyDescent="0.25">
      <c r="A2" t="s">
        <v>63</v>
      </c>
      <c r="B2" s="7">
        <v>2536</v>
      </c>
      <c r="C2" s="7">
        <v>2824</v>
      </c>
      <c r="D2" s="7">
        <v>2975</v>
      </c>
      <c r="E2" s="7">
        <v>3157</v>
      </c>
      <c r="F2" s="7">
        <v>3127</v>
      </c>
      <c r="G2" s="7">
        <v>2923.8</v>
      </c>
      <c r="H2" s="7">
        <v>3236</v>
      </c>
      <c r="I2" s="7">
        <v>3320</v>
      </c>
      <c r="J2" s="7">
        <v>3351</v>
      </c>
      <c r="K2" s="7">
        <v>3412</v>
      </c>
      <c r="L2" s="7">
        <v>3754</v>
      </c>
      <c r="M2" s="7">
        <v>3414.6</v>
      </c>
      <c r="N2" s="4">
        <v>3601</v>
      </c>
      <c r="O2" s="31">
        <v>3341</v>
      </c>
    </row>
    <row r="3" spans="1:15" s="4" customFormat="1" ht="15.75" x14ac:dyDescent="0.25">
      <c r="A3" t="s">
        <v>15</v>
      </c>
      <c r="B3" s="5">
        <v>1528</v>
      </c>
      <c r="C3" s="5">
        <v>1736</v>
      </c>
      <c r="D3" s="5">
        <v>1900</v>
      </c>
      <c r="E3" s="5">
        <v>1944</v>
      </c>
      <c r="F3" s="5">
        <v>1866</v>
      </c>
      <c r="G3" s="5"/>
      <c r="H3" s="5">
        <v>1939</v>
      </c>
      <c r="I3" s="5">
        <v>1914</v>
      </c>
      <c r="J3" s="5">
        <v>1842</v>
      </c>
      <c r="K3" s="5">
        <v>1875</v>
      </c>
      <c r="L3" s="3">
        <v>2087</v>
      </c>
      <c r="M3" s="9"/>
      <c r="N3" s="4">
        <v>2092</v>
      </c>
      <c r="O3" s="31">
        <v>1797</v>
      </c>
    </row>
    <row r="4" spans="1:15" s="4" customFormat="1" ht="15.75" x14ac:dyDescent="0.25">
      <c r="A4" t="s">
        <v>16</v>
      </c>
      <c r="B4" s="5">
        <v>1008</v>
      </c>
      <c r="C4" s="5">
        <v>1088</v>
      </c>
      <c r="D4" s="5">
        <v>1075</v>
      </c>
      <c r="E4" s="5">
        <v>1213</v>
      </c>
      <c r="F4" s="5">
        <v>1261</v>
      </c>
      <c r="G4" s="5"/>
      <c r="H4" s="5">
        <v>1297</v>
      </c>
      <c r="I4" s="5">
        <v>1406</v>
      </c>
      <c r="J4" s="5">
        <v>1509</v>
      </c>
      <c r="K4" s="5">
        <v>1537</v>
      </c>
      <c r="L4" s="3">
        <v>1667</v>
      </c>
      <c r="M4" s="9"/>
      <c r="N4" s="4">
        <v>1509</v>
      </c>
      <c r="O4" s="31">
        <v>1544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="80" zoomScaleNormal="80" workbookViewId="0">
      <selection activeCell="O36" sqref="O36"/>
    </sheetView>
  </sheetViews>
  <sheetFormatPr defaultRowHeight="15" x14ac:dyDescent="0.25"/>
  <cols>
    <col min="1" max="1" width="13.5703125" customWidth="1"/>
    <col min="2" max="9" width="14.42578125" customWidth="1"/>
    <col min="10" max="10" width="15.7109375" customWidth="1"/>
  </cols>
  <sheetData>
    <row r="1" spans="1:10" ht="30" customHeight="1" x14ac:dyDescent="0.25">
      <c r="A1" s="177" t="s">
        <v>126</v>
      </c>
      <c r="B1" s="177"/>
      <c r="C1" s="177"/>
      <c r="D1" s="177"/>
      <c r="E1" s="177"/>
      <c r="F1" s="177"/>
      <c r="G1" s="177"/>
      <c r="H1" s="177"/>
      <c r="I1" s="177"/>
    </row>
    <row r="2" spans="1:10" ht="24.75" customHeight="1" x14ac:dyDescent="0.25">
      <c r="A2" s="100"/>
      <c r="B2" s="173" t="s">
        <v>36</v>
      </c>
      <c r="C2" s="174"/>
      <c r="D2" s="174"/>
      <c r="E2" s="174"/>
      <c r="F2" s="174" t="s">
        <v>37</v>
      </c>
      <c r="G2" s="174"/>
      <c r="H2" s="174"/>
      <c r="I2" s="175"/>
      <c r="J2" s="15"/>
    </row>
    <row r="3" spans="1:10" ht="32.25" customHeight="1" x14ac:dyDescent="0.25">
      <c r="A3" s="101"/>
      <c r="B3" s="102" t="s">
        <v>17</v>
      </c>
      <c r="C3" s="63" t="s">
        <v>69</v>
      </c>
      <c r="D3" s="63" t="s">
        <v>11</v>
      </c>
      <c r="E3" s="63" t="s">
        <v>22</v>
      </c>
      <c r="F3" s="63" t="s">
        <v>17</v>
      </c>
      <c r="G3" s="63" t="s">
        <v>69</v>
      </c>
      <c r="H3" s="63" t="s">
        <v>11</v>
      </c>
      <c r="I3" s="103" t="s">
        <v>22</v>
      </c>
      <c r="J3" s="15"/>
    </row>
    <row r="4" spans="1:10" s="29" customFormat="1" ht="12.75" customHeight="1" x14ac:dyDescent="0.2">
      <c r="A4" s="78" t="s">
        <v>0</v>
      </c>
      <c r="B4" s="79">
        <v>1484</v>
      </c>
      <c r="C4" s="104">
        <v>0.58517350157728709</v>
      </c>
      <c r="D4" s="104"/>
      <c r="E4" s="104"/>
      <c r="F4" s="79">
        <v>1052</v>
      </c>
      <c r="G4" s="104">
        <v>0.41482649842271291</v>
      </c>
      <c r="H4" s="104"/>
      <c r="I4" s="105"/>
      <c r="J4" s="28"/>
    </row>
    <row r="5" spans="1:10" s="29" customFormat="1" ht="12.75" customHeight="1" x14ac:dyDescent="0.2">
      <c r="A5" s="78" t="s">
        <v>1</v>
      </c>
      <c r="B5" s="79">
        <v>1602</v>
      </c>
      <c r="C5" s="104">
        <v>0.56728045325779042</v>
      </c>
      <c r="D5" s="104">
        <v>7.9514824797843664E-2</v>
      </c>
      <c r="E5" s="104">
        <v>7.9514824797843664E-2</v>
      </c>
      <c r="F5" s="79">
        <v>1222</v>
      </c>
      <c r="G5" s="104">
        <v>0.43271954674220964</v>
      </c>
      <c r="H5" s="104">
        <v>0.16159695817490505</v>
      </c>
      <c r="I5" s="105">
        <v>0.16159695817490505</v>
      </c>
      <c r="J5" s="28"/>
    </row>
    <row r="6" spans="1:10" s="29" customFormat="1" ht="12.75" customHeight="1" x14ac:dyDescent="0.2">
      <c r="A6" s="78" t="s">
        <v>2</v>
      </c>
      <c r="B6" s="79">
        <v>1583</v>
      </c>
      <c r="C6" s="104">
        <v>0.53210084033613447</v>
      </c>
      <c r="D6" s="104">
        <v>-1.1860174781523125E-2</v>
      </c>
      <c r="E6" s="104">
        <v>6.6711590296495871E-2</v>
      </c>
      <c r="F6" s="79">
        <v>1392</v>
      </c>
      <c r="G6" s="104">
        <v>0.46789915966386553</v>
      </c>
      <c r="H6" s="104">
        <v>0.13911620294599025</v>
      </c>
      <c r="I6" s="105">
        <v>0.32319391634980987</v>
      </c>
      <c r="J6" s="28"/>
    </row>
    <row r="7" spans="1:10" s="29" customFormat="1" ht="12.75" customHeight="1" x14ac:dyDescent="0.2">
      <c r="A7" s="78" t="s">
        <v>3</v>
      </c>
      <c r="B7" s="79">
        <v>1713</v>
      </c>
      <c r="C7" s="104">
        <v>0.54260373772568893</v>
      </c>
      <c r="D7" s="104">
        <v>8.2122552116234981E-2</v>
      </c>
      <c r="E7" s="104">
        <v>0.1543126684636118</v>
      </c>
      <c r="F7" s="79">
        <v>1444</v>
      </c>
      <c r="G7" s="104">
        <v>0.45739626227431107</v>
      </c>
      <c r="H7" s="104">
        <v>3.7356321839080442E-2</v>
      </c>
      <c r="I7" s="105">
        <v>0.37262357414448677</v>
      </c>
      <c r="J7" s="28"/>
    </row>
    <row r="8" spans="1:10" s="29" customFormat="1" ht="12.75" customHeight="1" x14ac:dyDescent="0.2">
      <c r="A8" s="106" t="s">
        <v>4</v>
      </c>
      <c r="B8" s="43">
        <v>1595</v>
      </c>
      <c r="C8" s="107">
        <v>0.51007355292612733</v>
      </c>
      <c r="D8" s="104">
        <v>-6.888499708114415E-2</v>
      </c>
      <c r="E8" s="107">
        <v>7.4797843665768138E-2</v>
      </c>
      <c r="F8" s="43">
        <v>1532</v>
      </c>
      <c r="G8" s="107">
        <v>0.48992644707387273</v>
      </c>
      <c r="H8" s="104">
        <v>6.094182825484773E-2</v>
      </c>
      <c r="I8" s="105">
        <v>0.45627376425855504</v>
      </c>
      <c r="J8" s="28"/>
    </row>
    <row r="9" spans="1:10" s="29" customFormat="1" ht="12.75" customHeight="1" x14ac:dyDescent="0.2">
      <c r="A9" s="78" t="s">
        <v>5</v>
      </c>
      <c r="B9" s="79">
        <v>1735</v>
      </c>
      <c r="C9" s="104">
        <v>0.53615574783683562</v>
      </c>
      <c r="D9" s="104">
        <v>8.7774294670846409E-2</v>
      </c>
      <c r="E9" s="104">
        <v>0.16913746630727755</v>
      </c>
      <c r="F9" s="79">
        <v>1501</v>
      </c>
      <c r="G9" s="104">
        <v>0.46384425216316438</v>
      </c>
      <c r="H9" s="104">
        <v>-2.0234986945169675E-2</v>
      </c>
      <c r="I9" s="105">
        <v>0.42680608365019013</v>
      </c>
      <c r="J9" s="28"/>
    </row>
    <row r="10" spans="1:10" s="29" customFormat="1" ht="12.75" customHeight="1" x14ac:dyDescent="0.2">
      <c r="A10" s="78" t="s">
        <v>6</v>
      </c>
      <c r="B10" s="79">
        <v>1890</v>
      </c>
      <c r="C10" s="104">
        <v>0.56927710843373491</v>
      </c>
      <c r="D10" s="104">
        <v>8.9337175792507217E-2</v>
      </c>
      <c r="E10" s="104">
        <v>0.27358490566037741</v>
      </c>
      <c r="F10" s="79">
        <v>1430</v>
      </c>
      <c r="G10" s="110">
        <v>0.43072289156626509</v>
      </c>
      <c r="H10" s="104">
        <v>-4.7301798800799433E-2</v>
      </c>
      <c r="I10" s="105">
        <v>0.35931558935361219</v>
      </c>
      <c r="J10" s="28"/>
    </row>
    <row r="11" spans="1:10" s="29" customFormat="1" ht="12.75" customHeight="1" x14ac:dyDescent="0.2">
      <c r="A11" s="106" t="s">
        <v>46</v>
      </c>
      <c r="B11" s="43">
        <v>2367</v>
      </c>
      <c r="C11" s="104">
        <v>0.70635631154879142</v>
      </c>
      <c r="D11" s="104">
        <v>0.25238095238095237</v>
      </c>
      <c r="E11" s="104">
        <v>0.59501347708894881</v>
      </c>
      <c r="F11" s="112">
        <v>984</v>
      </c>
      <c r="G11" s="110">
        <v>0.29364368845120858</v>
      </c>
      <c r="H11" s="104">
        <v>-0.31188811188811194</v>
      </c>
      <c r="I11" s="105">
        <v>-6.4638783269961975E-2</v>
      </c>
      <c r="J11" s="28"/>
    </row>
    <row r="12" spans="1:10" s="29" customFormat="1" ht="12.75" customHeight="1" x14ac:dyDescent="0.2">
      <c r="A12" s="106" t="s">
        <v>8</v>
      </c>
      <c r="B12" s="43">
        <v>2409</v>
      </c>
      <c r="C12" s="104">
        <v>0.70603751465416176</v>
      </c>
      <c r="D12" s="104">
        <v>1.7743979721166037E-2</v>
      </c>
      <c r="E12" s="104">
        <v>0.62331536388140152</v>
      </c>
      <c r="F12" s="112">
        <v>1003</v>
      </c>
      <c r="G12" s="110">
        <v>0.29396248534583824</v>
      </c>
      <c r="H12" s="104">
        <v>1.9308943089430874E-2</v>
      </c>
      <c r="I12" s="105">
        <v>-4.6577946768060818E-2</v>
      </c>
      <c r="J12" s="28"/>
    </row>
    <row r="13" spans="1:10" s="29" customFormat="1" ht="12.75" customHeight="1" x14ac:dyDescent="0.2">
      <c r="A13" s="106" t="s">
        <v>9</v>
      </c>
      <c r="B13" s="43">
        <v>2858</v>
      </c>
      <c r="C13" s="104">
        <v>0.76132125732551947</v>
      </c>
      <c r="D13" s="104">
        <v>0.18638439186384392</v>
      </c>
      <c r="E13" s="104">
        <v>0.92587601078167125</v>
      </c>
      <c r="F13" s="112">
        <v>896</v>
      </c>
      <c r="G13" s="110">
        <v>0.23867874267448055</v>
      </c>
      <c r="H13" s="104">
        <v>-0.10667996011964109</v>
      </c>
      <c r="I13" s="105">
        <v>-0.14828897338403046</v>
      </c>
      <c r="J13" s="28"/>
    </row>
    <row r="14" spans="1:10" s="29" customFormat="1" ht="12.75" customHeight="1" x14ac:dyDescent="0.2">
      <c r="A14" s="106" t="s">
        <v>70</v>
      </c>
      <c r="B14" s="43">
        <v>2711</v>
      </c>
      <c r="C14" s="108">
        <v>0.75284643154679254</v>
      </c>
      <c r="D14" s="104">
        <v>-5.1434569629111304E-2</v>
      </c>
      <c r="E14" s="114">
        <v>0.82681940700808632</v>
      </c>
      <c r="F14" s="111">
        <v>890</v>
      </c>
      <c r="G14" s="108">
        <v>0.24715356845320743</v>
      </c>
      <c r="H14" s="104">
        <v>-6.6964285714286031E-3</v>
      </c>
      <c r="I14" s="109">
        <v>-0.1539923954372624</v>
      </c>
      <c r="J14" s="28"/>
    </row>
    <row r="15" spans="1:10" s="29" customFormat="1" ht="12.75" customHeight="1" x14ac:dyDescent="0.2">
      <c r="A15" s="106" t="s">
        <v>115</v>
      </c>
      <c r="B15" s="79">
        <v>2578</v>
      </c>
      <c r="C15" s="108">
        <f>B15/Sheet3!$B$13</f>
        <v>0.77162526189763547</v>
      </c>
      <c r="D15" s="104">
        <f>B15/B14-1</f>
        <v>-4.9059387679822986E-2</v>
      </c>
      <c r="E15" s="104">
        <f>B15/B4-1</f>
        <v>0.73719676549865221</v>
      </c>
      <c r="F15" s="113">
        <v>763</v>
      </c>
      <c r="G15" s="108">
        <f>F15/Sheet3!$B$13</f>
        <v>0.22837473810236456</v>
      </c>
      <c r="H15" s="104">
        <f>F15/F14-1</f>
        <v>-0.14269662921348314</v>
      </c>
      <c r="I15" s="115">
        <f>F15/F4-1</f>
        <v>-0.27471482889733845</v>
      </c>
      <c r="J15" s="28"/>
    </row>
    <row r="16" spans="1:10" s="29" customFormat="1" ht="12.75" customHeight="1" x14ac:dyDescent="0.2">
      <c r="A16" s="106" t="s">
        <v>131</v>
      </c>
      <c r="B16" s="79">
        <v>2430</v>
      </c>
      <c r="C16" s="108">
        <f>B16/Sheet3!$B$13</f>
        <v>0.72732714756061057</v>
      </c>
      <c r="D16" s="104">
        <f>B16/B15-1</f>
        <v>-5.7408844065166775E-2</v>
      </c>
      <c r="E16" s="104">
        <f>B16/B4-1</f>
        <v>0.6374663072776281</v>
      </c>
      <c r="F16" s="79">
        <v>682</v>
      </c>
      <c r="G16" s="108">
        <f>F16/Sheet3!$B$13</f>
        <v>0.2041304998503442</v>
      </c>
      <c r="H16" s="104">
        <f>F16/F15-1</f>
        <v>-0.10615989515072088</v>
      </c>
      <c r="I16" s="115">
        <f>F16/F4-1</f>
        <v>-0.35171102661596954</v>
      </c>
      <c r="J16" s="28"/>
    </row>
    <row r="17" spans="1:10" s="29" customFormat="1" ht="12.75" customHeight="1" x14ac:dyDescent="0.2">
      <c r="A17" s="106" t="s">
        <v>140</v>
      </c>
      <c r="B17" s="79">
        <v>2561</v>
      </c>
      <c r="C17" s="108">
        <f>B17/Sheet3!$B$13</f>
        <v>0.7665369649805448</v>
      </c>
      <c r="D17" s="104">
        <f>B17/B16-1</f>
        <v>5.3909465020576031E-2</v>
      </c>
      <c r="E17" s="104">
        <f>B17/B4-1</f>
        <v>0.7257412398921832</v>
      </c>
      <c r="F17" s="79">
        <v>664</v>
      </c>
      <c r="G17" s="108">
        <f>F17/Sheet3!$B$13</f>
        <v>0.19874289134989523</v>
      </c>
      <c r="H17" s="104">
        <f>F17/F16-1</f>
        <v>-2.6392961876832821E-2</v>
      </c>
      <c r="I17" s="115">
        <f>F17/F4-1</f>
        <v>-0.36882129277566544</v>
      </c>
      <c r="J17" s="28"/>
    </row>
    <row r="18" spans="1:10" ht="27" customHeight="1" x14ac:dyDescent="0.25">
      <c r="A18" s="176" t="s">
        <v>62</v>
      </c>
      <c r="B18" s="176"/>
      <c r="C18" s="176"/>
      <c r="D18" s="176"/>
      <c r="E18" s="176"/>
      <c r="F18" s="176"/>
      <c r="G18" s="176"/>
      <c r="H18" s="176"/>
      <c r="I18" s="176"/>
    </row>
    <row r="19" spans="1:10" ht="15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</sheetData>
  <mergeCells count="4">
    <mergeCell ref="B2:E2"/>
    <mergeCell ref="F2:I2"/>
    <mergeCell ref="A18:I18"/>
    <mergeCell ref="A1:I1"/>
  </mergeCells>
  <printOptions horizontalCentered="1"/>
  <pageMargins left="0.39" right="0.41" top="1.18" bottom="0.75" header="0.3" footer="0.3"/>
  <pageSetup orientation="landscape" horizontalDpi="4294967293" verticalDpi="0" r:id="rId1"/>
  <headerFooter>
    <oddHeader>&amp;L&amp;G</oddHeader>
    <oddFooter>&amp;R&amp;"+,Regular"&amp;8Institutional Research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defaultRowHeight="15" x14ac:dyDescent="0.25"/>
  <sheetData>
    <row r="1" spans="1:4" ht="15.75" x14ac:dyDescent="0.25">
      <c r="B1" s="2" t="s">
        <v>17</v>
      </c>
      <c r="C1" s="87" t="s">
        <v>36</v>
      </c>
      <c r="D1" s="88" t="s">
        <v>37</v>
      </c>
    </row>
    <row r="2" spans="1:4" ht="15.75" x14ac:dyDescent="0.25">
      <c r="A2" s="6" t="s">
        <v>0</v>
      </c>
      <c r="B2" s="3">
        <v>2536</v>
      </c>
      <c r="C2" s="12">
        <v>1484</v>
      </c>
      <c r="D2" s="12">
        <v>1052</v>
      </c>
    </row>
    <row r="3" spans="1:4" ht="15.75" x14ac:dyDescent="0.25">
      <c r="A3" s="6" t="s">
        <v>1</v>
      </c>
      <c r="B3" s="3">
        <v>2824</v>
      </c>
      <c r="C3" s="12">
        <v>1602</v>
      </c>
      <c r="D3" s="12">
        <v>1222</v>
      </c>
    </row>
    <row r="4" spans="1:4" ht="15.75" x14ac:dyDescent="0.25">
      <c r="A4" s="6" t="s">
        <v>2</v>
      </c>
      <c r="B4" s="3">
        <v>2975</v>
      </c>
      <c r="C4" s="12">
        <v>1583</v>
      </c>
      <c r="D4" s="12">
        <v>1392</v>
      </c>
    </row>
    <row r="5" spans="1:4" ht="15.75" x14ac:dyDescent="0.25">
      <c r="A5" s="6" t="s">
        <v>3</v>
      </c>
      <c r="B5" s="3">
        <v>3157</v>
      </c>
      <c r="C5" s="12">
        <v>1713</v>
      </c>
      <c r="D5" s="12">
        <v>1444</v>
      </c>
    </row>
    <row r="6" spans="1:4" ht="15.75" x14ac:dyDescent="0.25">
      <c r="A6" s="6" t="s">
        <v>4</v>
      </c>
      <c r="B6" s="3">
        <v>3127</v>
      </c>
      <c r="C6" s="12">
        <v>1595</v>
      </c>
      <c r="D6" s="12">
        <v>1532</v>
      </c>
    </row>
    <row r="7" spans="1:4" ht="15.75" x14ac:dyDescent="0.25">
      <c r="A7" s="6" t="s">
        <v>5</v>
      </c>
      <c r="B7" s="3">
        <v>3236</v>
      </c>
      <c r="C7" s="12">
        <v>1735</v>
      </c>
      <c r="D7" s="12">
        <v>1501</v>
      </c>
    </row>
    <row r="8" spans="1:4" ht="15.75" x14ac:dyDescent="0.25">
      <c r="A8" s="6" t="s">
        <v>6</v>
      </c>
      <c r="B8" s="3">
        <v>3320</v>
      </c>
      <c r="C8" s="12">
        <v>1890</v>
      </c>
      <c r="D8" s="12">
        <v>1430</v>
      </c>
    </row>
    <row r="9" spans="1:4" ht="15.75" x14ac:dyDescent="0.25">
      <c r="A9" s="14" t="s">
        <v>7</v>
      </c>
      <c r="B9" s="3">
        <v>3351</v>
      </c>
      <c r="C9" s="12">
        <v>2367</v>
      </c>
      <c r="D9" s="12">
        <v>984</v>
      </c>
    </row>
    <row r="10" spans="1:4" ht="15.75" x14ac:dyDescent="0.25">
      <c r="A10" s="14" t="s">
        <v>8</v>
      </c>
      <c r="B10" s="3">
        <v>3412</v>
      </c>
      <c r="C10" s="12">
        <v>2409</v>
      </c>
      <c r="D10" s="12">
        <v>1003</v>
      </c>
    </row>
    <row r="11" spans="1:4" ht="15.75" x14ac:dyDescent="0.25">
      <c r="A11" s="14" t="s">
        <v>9</v>
      </c>
      <c r="B11" s="3">
        <v>3754</v>
      </c>
      <c r="C11" s="12">
        <v>2858</v>
      </c>
      <c r="D11" s="12">
        <v>896</v>
      </c>
    </row>
    <row r="12" spans="1:4" ht="15.75" x14ac:dyDescent="0.25">
      <c r="A12" s="14" t="s">
        <v>70</v>
      </c>
      <c r="B12" s="3">
        <v>3601</v>
      </c>
      <c r="C12" s="12">
        <v>2711</v>
      </c>
      <c r="D12" s="12">
        <v>890</v>
      </c>
    </row>
    <row r="13" spans="1:4" ht="15.75" x14ac:dyDescent="0.25">
      <c r="A13" s="14" t="s">
        <v>115</v>
      </c>
      <c r="B13" s="3">
        <v>3341</v>
      </c>
      <c r="C13" s="12">
        <v>2578</v>
      </c>
      <c r="D13" s="89">
        <v>763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80" zoomScaleNormal="80" workbookViewId="0">
      <selection activeCell="G12" sqref="G12"/>
    </sheetView>
  </sheetViews>
  <sheetFormatPr defaultRowHeight="15" x14ac:dyDescent="0.25"/>
  <cols>
    <col min="1" max="1" width="13.5703125" customWidth="1"/>
    <col min="2" max="9" width="14.42578125" customWidth="1"/>
    <col min="10" max="10" width="0" hidden="1" customWidth="1"/>
  </cols>
  <sheetData>
    <row r="1" spans="1:10" ht="30" customHeight="1" x14ac:dyDescent="0.25">
      <c r="A1" s="181" t="s">
        <v>124</v>
      </c>
      <c r="B1" s="181"/>
      <c r="C1" s="181"/>
      <c r="D1" s="181"/>
      <c r="E1" s="181"/>
      <c r="F1" s="181"/>
      <c r="G1" s="181"/>
      <c r="H1" s="181"/>
      <c r="I1" s="181"/>
    </row>
    <row r="2" spans="1:10" ht="22.5" customHeight="1" x14ac:dyDescent="0.25">
      <c r="A2" s="116"/>
      <c r="B2" s="178" t="s">
        <v>20</v>
      </c>
      <c r="C2" s="179"/>
      <c r="D2" s="179"/>
      <c r="E2" s="179"/>
      <c r="F2" s="179" t="s">
        <v>123</v>
      </c>
      <c r="G2" s="179"/>
      <c r="H2" s="179"/>
      <c r="I2" s="180"/>
      <c r="J2" s="15"/>
    </row>
    <row r="3" spans="1:10" ht="44.25" customHeight="1" x14ac:dyDescent="0.25">
      <c r="A3" s="117"/>
      <c r="B3" s="118" t="s">
        <v>21</v>
      </c>
      <c r="C3" s="119" t="s">
        <v>23</v>
      </c>
      <c r="D3" s="119" t="s">
        <v>11</v>
      </c>
      <c r="E3" s="119" t="s">
        <v>60</v>
      </c>
      <c r="F3" s="119" t="s">
        <v>68</v>
      </c>
      <c r="G3" s="119" t="s">
        <v>67</v>
      </c>
      <c r="H3" s="119" t="s">
        <v>11</v>
      </c>
      <c r="I3" s="120" t="s">
        <v>60</v>
      </c>
      <c r="J3" s="15"/>
    </row>
    <row r="4" spans="1:10" ht="12.75" customHeight="1" x14ac:dyDescent="0.25">
      <c r="A4" s="67" t="s">
        <v>5</v>
      </c>
      <c r="B4" s="121">
        <f>J4-F4</f>
        <v>2779</v>
      </c>
      <c r="C4" s="122">
        <f t="shared" ref="C4:C11" si="0">B4/SUM(B4,F4)</f>
        <v>0.85877626699629173</v>
      </c>
      <c r="D4" s="123"/>
      <c r="E4" s="123"/>
      <c r="F4" s="121">
        <v>457</v>
      </c>
      <c r="G4" s="122">
        <f t="shared" ref="G4:G11" si="1">F4/SUM(B4,F4)</f>
        <v>0.14122373300370827</v>
      </c>
      <c r="H4" s="122"/>
      <c r="I4" s="124"/>
      <c r="J4" s="17">
        <v>3236</v>
      </c>
    </row>
    <row r="5" spans="1:10" ht="12.75" customHeight="1" x14ac:dyDescent="0.25">
      <c r="A5" s="67" t="s">
        <v>6</v>
      </c>
      <c r="B5" s="121">
        <v>2818</v>
      </c>
      <c r="C5" s="122">
        <f t="shared" si="0"/>
        <v>0.84879518072289162</v>
      </c>
      <c r="D5" s="123">
        <f t="shared" ref="D5:D10" si="2">B5/B4-1</f>
        <v>1.4033825116948506E-2</v>
      </c>
      <c r="E5" s="123">
        <f t="shared" ref="E5:E10" si="3">B5/$B$4-1</f>
        <v>1.4033825116948506E-2</v>
      </c>
      <c r="F5" s="121">
        <v>502</v>
      </c>
      <c r="G5" s="122">
        <f t="shared" si="1"/>
        <v>0.15120481927710844</v>
      </c>
      <c r="H5" s="123">
        <f t="shared" ref="H5:H10" si="4">F5/F4-1</f>
        <v>9.846827133479219E-2</v>
      </c>
      <c r="I5" s="124">
        <f t="shared" ref="I5:I10" si="5">F5/$F$4-1</f>
        <v>9.846827133479219E-2</v>
      </c>
      <c r="J5" s="17">
        <v>3320</v>
      </c>
    </row>
    <row r="6" spans="1:10" ht="12.75" customHeight="1" x14ac:dyDescent="0.25">
      <c r="A6" s="67" t="s">
        <v>7</v>
      </c>
      <c r="B6" s="121">
        <v>2717</v>
      </c>
      <c r="C6" s="122">
        <f t="shared" si="0"/>
        <v>0.81080274544911968</v>
      </c>
      <c r="D6" s="123">
        <f t="shared" si="2"/>
        <v>-3.5841022001419476E-2</v>
      </c>
      <c r="E6" s="123">
        <f t="shared" si="3"/>
        <v>-2.2310183519251514E-2</v>
      </c>
      <c r="F6" s="121">
        <v>634</v>
      </c>
      <c r="G6" s="122">
        <f t="shared" si="1"/>
        <v>0.18919725455088032</v>
      </c>
      <c r="H6" s="123">
        <f t="shared" si="4"/>
        <v>0.26294820717131473</v>
      </c>
      <c r="I6" s="124">
        <f t="shared" si="5"/>
        <v>0.38730853391684894</v>
      </c>
      <c r="J6" s="17">
        <v>3351</v>
      </c>
    </row>
    <row r="7" spans="1:10" ht="12.75" customHeight="1" x14ac:dyDescent="0.25">
      <c r="A7" s="67" t="s">
        <v>8</v>
      </c>
      <c r="B7" s="121">
        <f>J7-F7</f>
        <v>2743</v>
      </c>
      <c r="C7" s="122">
        <f t="shared" si="0"/>
        <v>0.80392731535756157</v>
      </c>
      <c r="D7" s="123">
        <f t="shared" si="2"/>
        <v>9.5693779904306719E-3</v>
      </c>
      <c r="E7" s="123">
        <f t="shared" si="3"/>
        <v>-1.295430010795251E-2</v>
      </c>
      <c r="F7" s="121">
        <v>669</v>
      </c>
      <c r="G7" s="122">
        <f t="shared" si="1"/>
        <v>0.19607268464243846</v>
      </c>
      <c r="H7" s="123">
        <f t="shared" si="4"/>
        <v>5.5205047318612088E-2</v>
      </c>
      <c r="I7" s="124">
        <f t="shared" si="5"/>
        <v>0.46389496717724299</v>
      </c>
      <c r="J7" s="17">
        <v>3412</v>
      </c>
    </row>
    <row r="8" spans="1:10" ht="12.75" customHeight="1" x14ac:dyDescent="0.25">
      <c r="A8" s="125" t="s">
        <v>9</v>
      </c>
      <c r="B8" s="121">
        <f>J8-F8</f>
        <v>3020</v>
      </c>
      <c r="C8" s="122">
        <f t="shared" si="0"/>
        <v>0.80447522642514646</v>
      </c>
      <c r="D8" s="123">
        <f t="shared" si="2"/>
        <v>0.10098432373313893</v>
      </c>
      <c r="E8" s="123">
        <f t="shared" si="3"/>
        <v>8.6721842389348769E-2</v>
      </c>
      <c r="F8" s="126">
        <v>734</v>
      </c>
      <c r="G8" s="122">
        <f t="shared" si="1"/>
        <v>0.19552477357485348</v>
      </c>
      <c r="H8" s="123">
        <f t="shared" si="4"/>
        <v>9.7159940209267548E-2</v>
      </c>
      <c r="I8" s="124">
        <f t="shared" si="5"/>
        <v>0.60612691466083146</v>
      </c>
      <c r="J8" s="17">
        <v>3754</v>
      </c>
    </row>
    <row r="9" spans="1:10" ht="12.75" customHeight="1" x14ac:dyDescent="0.25">
      <c r="A9" s="125" t="s">
        <v>70</v>
      </c>
      <c r="B9" s="121">
        <v>2947</v>
      </c>
      <c r="C9" s="122">
        <f t="shared" si="0"/>
        <v>0.81838378228269926</v>
      </c>
      <c r="D9" s="123">
        <f t="shared" si="2"/>
        <v>-2.4172185430463622E-2</v>
      </c>
      <c r="E9" s="123">
        <f t="shared" si="3"/>
        <v>6.0453400503778232E-2</v>
      </c>
      <c r="F9" s="126">
        <v>654</v>
      </c>
      <c r="G9" s="122">
        <f t="shared" si="1"/>
        <v>0.18161621771730074</v>
      </c>
      <c r="H9" s="123">
        <f t="shared" si="4"/>
        <v>-0.10899182561307907</v>
      </c>
      <c r="I9" s="124">
        <f t="shared" si="5"/>
        <v>0.43107221006564544</v>
      </c>
      <c r="J9" s="17">
        <v>3601</v>
      </c>
    </row>
    <row r="10" spans="1:10" ht="12.75" customHeight="1" x14ac:dyDescent="0.25">
      <c r="A10" s="125" t="s">
        <v>115</v>
      </c>
      <c r="B10" s="121">
        <v>2631</v>
      </c>
      <c r="C10" s="122">
        <f t="shared" si="0"/>
        <v>0.78748877581562404</v>
      </c>
      <c r="D10" s="123">
        <f t="shared" si="2"/>
        <v>-0.10722768917543268</v>
      </c>
      <c r="E10" s="123">
        <f t="shared" si="3"/>
        <v>-5.3256567110471442E-2</v>
      </c>
      <c r="F10" s="126">
        <v>710</v>
      </c>
      <c r="G10" s="122">
        <f t="shared" si="1"/>
        <v>0.21251122418437593</v>
      </c>
      <c r="H10" s="123">
        <f t="shared" si="4"/>
        <v>8.5626911314984788E-2</v>
      </c>
      <c r="I10" s="124">
        <f t="shared" si="5"/>
        <v>0.55361050328227579</v>
      </c>
      <c r="J10" s="17">
        <v>3602</v>
      </c>
    </row>
    <row r="11" spans="1:10" ht="12.75" customHeight="1" x14ac:dyDescent="0.25">
      <c r="A11" s="125" t="s">
        <v>131</v>
      </c>
      <c r="B11" s="121">
        <v>2375</v>
      </c>
      <c r="C11" s="122">
        <f t="shared" si="0"/>
        <v>0.76317480719794339</v>
      </c>
      <c r="D11" s="123">
        <f t="shared" ref="D11" si="6">B11/B10-1</f>
        <v>-9.7301406309388105E-2</v>
      </c>
      <c r="E11" s="123">
        <f t="shared" ref="E11" si="7">B11/$B$4-1</f>
        <v>-0.1453760345448003</v>
      </c>
      <c r="F11" s="126">
        <v>737</v>
      </c>
      <c r="G11" s="122">
        <f t="shared" si="1"/>
        <v>0.23682519280205655</v>
      </c>
      <c r="H11" s="123">
        <f t="shared" ref="H11" si="8">F11/F10-1</f>
        <v>3.8028169014084456E-2</v>
      </c>
      <c r="I11" s="124">
        <f t="shared" ref="I11" si="9">F11/$F$4-1</f>
        <v>0.61269146608315106</v>
      </c>
    </row>
    <row r="12" spans="1:10" x14ac:dyDescent="0.25">
      <c r="A12" s="125" t="s">
        <v>140</v>
      </c>
      <c r="B12" s="121">
        <v>2351</v>
      </c>
      <c r="C12" s="122">
        <f t="shared" ref="C12" si="10">B12/SUM(B12,F12)</f>
        <v>0.72899224806201546</v>
      </c>
      <c r="D12" s="123">
        <f t="shared" ref="D12" si="11">B12/B11-1</f>
        <v>-1.0105263157894728E-2</v>
      </c>
      <c r="E12" s="123">
        <f t="shared" ref="E12" si="12">B12/$B$4-1</f>
        <v>-0.15401223461676861</v>
      </c>
      <c r="F12" s="126">
        <v>874</v>
      </c>
      <c r="G12" s="122">
        <f t="shared" ref="G12" si="13">F12/SUM(B12,F12)</f>
        <v>0.27100775193798449</v>
      </c>
      <c r="H12" s="123">
        <f t="shared" ref="H12" si="14">F12/F11-1</f>
        <v>0.18588873812754403</v>
      </c>
      <c r="I12" s="124">
        <f t="shared" ref="I12" si="15">F12/$F$4-1</f>
        <v>0.91247264770240699</v>
      </c>
    </row>
    <row r="30" spans="2:10" x14ac:dyDescent="0.25">
      <c r="B30" s="11"/>
      <c r="C30" s="11"/>
      <c r="D30" s="11"/>
      <c r="E30" s="11"/>
      <c r="F30" s="11"/>
    </row>
    <row r="31" spans="2:10" x14ac:dyDescent="0.25">
      <c r="B31" s="10"/>
      <c r="C31" s="10"/>
      <c r="D31" s="10"/>
      <c r="E31" s="10"/>
      <c r="F31" s="10"/>
      <c r="G31" s="10"/>
      <c r="H31" s="10"/>
      <c r="I31" s="10"/>
      <c r="J31" s="10"/>
    </row>
    <row r="32" spans="2:10" x14ac:dyDescent="0.25"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3">
    <mergeCell ref="B2:E2"/>
    <mergeCell ref="F2:I2"/>
    <mergeCell ref="A1:I1"/>
  </mergeCells>
  <printOptions horizontalCentered="1"/>
  <pageMargins left="0.35" right="0.34" top="1.1499999999999999" bottom="0.75" header="0.3" footer="0.3"/>
  <pageSetup orientation="landscape" horizontalDpi="4294967293" verticalDpi="0" r:id="rId1"/>
  <headerFooter>
    <oddHeader>&amp;L&amp;G</oddHeader>
    <oddFooter>&amp;R&amp;"+,Regular"&amp;8Institutional Research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zoomScale="80" zoomScaleNormal="80" workbookViewId="0">
      <selection activeCell="AD25" sqref="AD25"/>
    </sheetView>
  </sheetViews>
  <sheetFormatPr defaultRowHeight="15" x14ac:dyDescent="0.25"/>
  <cols>
    <col min="1" max="1" width="10.85546875" customWidth="1"/>
    <col min="2" max="14" width="8.42578125" customWidth="1"/>
    <col min="15" max="15" width="8.42578125" style="20" customWidth="1"/>
    <col min="17" max="17" width="0" hidden="1" customWidth="1"/>
  </cols>
  <sheetData>
    <row r="1" spans="1:17" s="19" customFormat="1" ht="30" customHeight="1" x14ac:dyDescent="0.25">
      <c r="A1" s="181" t="s">
        <v>125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7" s="26" customFormat="1" ht="28.5" customHeight="1" x14ac:dyDescent="0.2">
      <c r="A2" s="127"/>
      <c r="B2" s="128" t="s">
        <v>86</v>
      </c>
      <c r="C2" s="128" t="s">
        <v>87</v>
      </c>
      <c r="D2" s="128" t="s">
        <v>45</v>
      </c>
      <c r="E2" s="128" t="s">
        <v>88</v>
      </c>
      <c r="F2" s="128" t="s">
        <v>89</v>
      </c>
      <c r="G2" s="128" t="s">
        <v>90</v>
      </c>
      <c r="H2" s="128" t="s">
        <v>91</v>
      </c>
      <c r="I2" s="128" t="s">
        <v>92</v>
      </c>
      <c r="J2" s="128" t="s">
        <v>93</v>
      </c>
      <c r="K2" s="128" t="s">
        <v>94</v>
      </c>
      <c r="L2" s="128" t="s">
        <v>95</v>
      </c>
      <c r="M2" s="128" t="s">
        <v>17</v>
      </c>
      <c r="N2" s="128" t="s">
        <v>96</v>
      </c>
      <c r="O2" s="129" t="s">
        <v>97</v>
      </c>
    </row>
    <row r="3" spans="1:17" ht="12.75" customHeight="1" x14ac:dyDescent="0.25">
      <c r="A3" s="78" t="s">
        <v>0</v>
      </c>
      <c r="B3" s="79">
        <v>110</v>
      </c>
      <c r="C3" s="79">
        <v>821</v>
      </c>
      <c r="D3" s="79">
        <v>505</v>
      </c>
      <c r="E3" s="79">
        <v>252</v>
      </c>
      <c r="F3" s="79">
        <v>270</v>
      </c>
      <c r="G3" s="79">
        <v>171</v>
      </c>
      <c r="H3" s="79">
        <v>135</v>
      </c>
      <c r="I3" s="79">
        <v>201</v>
      </c>
      <c r="J3" s="79">
        <v>52</v>
      </c>
      <c r="K3" s="79">
        <v>19</v>
      </c>
      <c r="L3" s="80"/>
      <c r="M3" s="79">
        <f t="shared" ref="M3:M14" si="0">SUM(B3:L3)</f>
        <v>2536</v>
      </c>
      <c r="N3" s="80">
        <v>20</v>
      </c>
      <c r="O3" s="81">
        <v>25.276419558359621</v>
      </c>
      <c r="Q3" s="3">
        <v>2536</v>
      </c>
    </row>
    <row r="4" spans="1:17" ht="12.75" customHeight="1" x14ac:dyDescent="0.25">
      <c r="A4" s="78" t="s">
        <v>1</v>
      </c>
      <c r="B4" s="80">
        <v>136</v>
      </c>
      <c r="C4" s="80">
        <v>842</v>
      </c>
      <c r="D4" s="80">
        <v>523</v>
      </c>
      <c r="E4" s="80">
        <v>325</v>
      </c>
      <c r="F4" s="80">
        <v>272</v>
      </c>
      <c r="G4" s="80">
        <v>201</v>
      </c>
      <c r="H4" s="80">
        <v>171</v>
      </c>
      <c r="I4" s="80">
        <v>237</v>
      </c>
      <c r="J4" s="80">
        <v>87</v>
      </c>
      <c r="K4" s="80">
        <v>6</v>
      </c>
      <c r="L4" s="80">
        <v>24</v>
      </c>
      <c r="M4" s="79">
        <f t="shared" si="0"/>
        <v>2824</v>
      </c>
      <c r="N4" s="80">
        <v>21</v>
      </c>
      <c r="O4" s="81">
        <v>26.164660056657222</v>
      </c>
      <c r="Q4" s="3">
        <v>2824</v>
      </c>
    </row>
    <row r="5" spans="1:17" ht="12.75" customHeight="1" x14ac:dyDescent="0.25">
      <c r="A5" s="78" t="s">
        <v>2</v>
      </c>
      <c r="B5" s="80">
        <v>154</v>
      </c>
      <c r="C5" s="80">
        <v>860</v>
      </c>
      <c r="D5" s="80">
        <v>515</v>
      </c>
      <c r="E5" s="80">
        <v>354</v>
      </c>
      <c r="F5" s="80">
        <v>280</v>
      </c>
      <c r="G5" s="80">
        <v>222</v>
      </c>
      <c r="H5" s="80">
        <v>200</v>
      </c>
      <c r="I5" s="80">
        <v>258</v>
      </c>
      <c r="J5" s="80">
        <v>99</v>
      </c>
      <c r="K5" s="80">
        <v>1</v>
      </c>
      <c r="L5" s="80">
        <v>32</v>
      </c>
      <c r="M5" s="79">
        <f t="shared" si="0"/>
        <v>2975</v>
      </c>
      <c r="N5" s="80">
        <v>21</v>
      </c>
      <c r="O5" s="81">
        <v>26.575798319327731</v>
      </c>
      <c r="Q5" s="3">
        <v>2975</v>
      </c>
    </row>
    <row r="6" spans="1:17" ht="12.75" customHeight="1" x14ac:dyDescent="0.25">
      <c r="A6" s="78" t="s">
        <v>3</v>
      </c>
      <c r="B6" s="80">
        <v>204</v>
      </c>
      <c r="C6" s="80">
        <v>841</v>
      </c>
      <c r="D6" s="80">
        <v>504</v>
      </c>
      <c r="E6" s="80">
        <v>356</v>
      </c>
      <c r="F6" s="80">
        <v>320</v>
      </c>
      <c r="G6" s="80">
        <v>268</v>
      </c>
      <c r="H6" s="80">
        <v>193</v>
      </c>
      <c r="I6" s="80">
        <v>317</v>
      </c>
      <c r="J6" s="80">
        <v>124</v>
      </c>
      <c r="K6" s="80">
        <v>3</v>
      </c>
      <c r="L6" s="80">
        <v>27</v>
      </c>
      <c r="M6" s="79">
        <f t="shared" si="0"/>
        <v>3157</v>
      </c>
      <c r="N6" s="80">
        <v>22</v>
      </c>
      <c r="O6" s="81">
        <v>27.01583782071587</v>
      </c>
      <c r="Q6" s="3">
        <v>3157</v>
      </c>
    </row>
    <row r="7" spans="1:17" ht="12.75" customHeight="1" x14ac:dyDescent="0.25">
      <c r="A7" s="78" t="s">
        <v>4</v>
      </c>
      <c r="B7" s="80">
        <v>246</v>
      </c>
      <c r="C7" s="80">
        <v>825</v>
      </c>
      <c r="D7" s="80">
        <v>519</v>
      </c>
      <c r="E7" s="80">
        <v>310</v>
      </c>
      <c r="F7" s="80">
        <v>338</v>
      </c>
      <c r="G7" s="80">
        <v>252</v>
      </c>
      <c r="H7" s="80">
        <v>190</v>
      </c>
      <c r="I7" s="80">
        <v>295</v>
      </c>
      <c r="J7" s="80">
        <v>109</v>
      </c>
      <c r="K7" s="80">
        <v>2</v>
      </c>
      <c r="L7" s="79">
        <v>41</v>
      </c>
      <c r="M7" s="79">
        <f t="shared" si="0"/>
        <v>3127</v>
      </c>
      <c r="N7" s="82">
        <v>21</v>
      </c>
      <c r="O7" s="81">
        <v>26.085732772565514</v>
      </c>
      <c r="Q7" s="3">
        <v>3127</v>
      </c>
    </row>
    <row r="8" spans="1:17" ht="12.75" customHeight="1" x14ac:dyDescent="0.25">
      <c r="A8" s="78" t="s">
        <v>5</v>
      </c>
      <c r="B8" s="80">
        <v>330</v>
      </c>
      <c r="C8" s="80">
        <v>880</v>
      </c>
      <c r="D8" s="80">
        <v>530</v>
      </c>
      <c r="E8" s="80">
        <v>331</v>
      </c>
      <c r="F8" s="80">
        <v>345</v>
      </c>
      <c r="G8" s="80">
        <v>235</v>
      </c>
      <c r="H8" s="80">
        <v>180</v>
      </c>
      <c r="I8" s="80">
        <v>266</v>
      </c>
      <c r="J8" s="80">
        <v>121</v>
      </c>
      <c r="K8" s="79"/>
      <c r="L8" s="80">
        <v>18</v>
      </c>
      <c r="M8" s="79">
        <f t="shared" si="0"/>
        <v>3236</v>
      </c>
      <c r="N8" s="82">
        <v>21</v>
      </c>
      <c r="O8" s="81">
        <v>25.385332504661282</v>
      </c>
      <c r="Q8" s="3">
        <v>3236</v>
      </c>
    </row>
    <row r="9" spans="1:17" ht="12.75" customHeight="1" x14ac:dyDescent="0.25">
      <c r="A9" s="78" t="s">
        <v>6</v>
      </c>
      <c r="B9" s="80">
        <v>439</v>
      </c>
      <c r="C9" s="80">
        <v>920</v>
      </c>
      <c r="D9" s="80">
        <v>437</v>
      </c>
      <c r="E9" s="80">
        <v>340</v>
      </c>
      <c r="F9" s="80">
        <v>353</v>
      </c>
      <c r="G9" s="80">
        <v>249</v>
      </c>
      <c r="H9" s="80">
        <v>176</v>
      </c>
      <c r="I9" s="80">
        <v>244</v>
      </c>
      <c r="J9" s="80">
        <v>130</v>
      </c>
      <c r="K9" s="79">
        <v>1</v>
      </c>
      <c r="L9" s="80">
        <v>31</v>
      </c>
      <c r="M9" s="79">
        <f t="shared" si="0"/>
        <v>3320</v>
      </c>
      <c r="N9" s="82">
        <v>21</v>
      </c>
      <c r="O9" s="81">
        <v>25.158406810580722</v>
      </c>
      <c r="Q9" s="3">
        <v>3320</v>
      </c>
    </row>
    <row r="10" spans="1:17" ht="12.75" customHeight="1" x14ac:dyDescent="0.25">
      <c r="A10" s="78" t="s">
        <v>7</v>
      </c>
      <c r="B10" s="80">
        <v>558</v>
      </c>
      <c r="C10" s="80">
        <v>912</v>
      </c>
      <c r="D10" s="80">
        <v>401</v>
      </c>
      <c r="E10" s="80">
        <v>294</v>
      </c>
      <c r="F10" s="80">
        <v>363</v>
      </c>
      <c r="G10" s="80">
        <v>223</v>
      </c>
      <c r="H10" s="80">
        <v>195</v>
      </c>
      <c r="I10" s="80">
        <v>246</v>
      </c>
      <c r="J10" s="80">
        <v>107</v>
      </c>
      <c r="K10" s="79">
        <v>3</v>
      </c>
      <c r="L10" s="80">
        <v>49</v>
      </c>
      <c r="M10" s="79">
        <f t="shared" si="0"/>
        <v>3351</v>
      </c>
      <c r="N10" s="82">
        <v>20</v>
      </c>
      <c r="O10" s="81">
        <v>24.452790973871736</v>
      </c>
      <c r="Q10" s="3">
        <v>3351</v>
      </c>
    </row>
    <row r="11" spans="1:17" ht="12.75" customHeight="1" x14ac:dyDescent="0.25">
      <c r="A11" s="78" t="s">
        <v>8</v>
      </c>
      <c r="B11" s="80">
        <v>598</v>
      </c>
      <c r="C11" s="80">
        <v>867</v>
      </c>
      <c r="D11" s="80">
        <v>450</v>
      </c>
      <c r="E11" s="80">
        <v>324</v>
      </c>
      <c r="F11" s="80">
        <v>400</v>
      </c>
      <c r="G11" s="80">
        <v>216</v>
      </c>
      <c r="H11" s="80">
        <v>184</v>
      </c>
      <c r="I11" s="80">
        <v>238</v>
      </c>
      <c r="J11" s="80">
        <v>90</v>
      </c>
      <c r="K11" s="79">
        <v>1</v>
      </c>
      <c r="L11" s="80">
        <v>44</v>
      </c>
      <c r="M11" s="79">
        <f t="shared" si="0"/>
        <v>3412</v>
      </c>
      <c r="N11" s="82">
        <v>20</v>
      </c>
      <c r="O11" s="81">
        <v>24.452790973871736</v>
      </c>
      <c r="Q11" s="3">
        <v>3412</v>
      </c>
    </row>
    <row r="12" spans="1:17" ht="12.75" customHeight="1" x14ac:dyDescent="0.25">
      <c r="A12" s="78" t="s">
        <v>9</v>
      </c>
      <c r="B12" s="80">
        <v>653</v>
      </c>
      <c r="C12" s="80">
        <v>876</v>
      </c>
      <c r="D12" s="80">
        <v>459</v>
      </c>
      <c r="E12" s="80">
        <v>353</v>
      </c>
      <c r="F12" s="80">
        <v>451</v>
      </c>
      <c r="G12" s="80">
        <v>281</v>
      </c>
      <c r="H12" s="80">
        <v>202</v>
      </c>
      <c r="I12" s="80">
        <v>299</v>
      </c>
      <c r="J12" s="80">
        <v>128</v>
      </c>
      <c r="K12" s="79">
        <v>1</v>
      </c>
      <c r="L12" s="80">
        <v>51</v>
      </c>
      <c r="M12" s="79">
        <f t="shared" si="0"/>
        <v>3754</v>
      </c>
      <c r="N12" s="82">
        <v>21</v>
      </c>
      <c r="O12" s="81">
        <v>25.125303807723469</v>
      </c>
      <c r="Q12" s="3">
        <v>3754</v>
      </c>
    </row>
    <row r="13" spans="1:17" ht="12.75" customHeight="1" x14ac:dyDescent="0.25">
      <c r="A13" s="78" t="s">
        <v>70</v>
      </c>
      <c r="B13" s="51">
        <v>612</v>
      </c>
      <c r="C13" s="51">
        <v>906</v>
      </c>
      <c r="D13" s="51">
        <v>454</v>
      </c>
      <c r="E13" s="51">
        <v>312</v>
      </c>
      <c r="F13" s="51">
        <v>423</v>
      </c>
      <c r="G13" s="51">
        <v>287</v>
      </c>
      <c r="H13" s="51">
        <v>189</v>
      </c>
      <c r="I13" s="51">
        <v>280</v>
      </c>
      <c r="J13" s="51">
        <v>130</v>
      </c>
      <c r="K13" s="43">
        <v>1</v>
      </c>
      <c r="L13" s="51">
        <v>7</v>
      </c>
      <c r="M13" s="43">
        <f t="shared" si="0"/>
        <v>3601</v>
      </c>
      <c r="N13" s="83">
        <v>21</v>
      </c>
      <c r="O13" s="84">
        <v>25.1</v>
      </c>
    </row>
    <row r="14" spans="1:17" ht="12.75" customHeight="1" x14ac:dyDescent="0.25">
      <c r="A14" s="78" t="s">
        <v>115</v>
      </c>
      <c r="B14" s="85">
        <v>689</v>
      </c>
      <c r="C14" s="85">
        <v>819</v>
      </c>
      <c r="D14" s="85">
        <v>415</v>
      </c>
      <c r="E14" s="85">
        <v>317</v>
      </c>
      <c r="F14" s="85">
        <v>371</v>
      </c>
      <c r="G14" s="85">
        <v>271</v>
      </c>
      <c r="H14" s="85">
        <v>161</v>
      </c>
      <c r="I14" s="85">
        <v>196</v>
      </c>
      <c r="J14" s="85">
        <v>98</v>
      </c>
      <c r="K14" s="85">
        <v>2</v>
      </c>
      <c r="L14" s="85">
        <v>2</v>
      </c>
      <c r="M14" s="86">
        <f t="shared" si="0"/>
        <v>3341</v>
      </c>
      <c r="N14" s="85">
        <v>20</v>
      </c>
      <c r="O14" s="84">
        <v>24.2</v>
      </c>
    </row>
    <row r="15" spans="1:17" ht="12.75" customHeight="1" x14ac:dyDescent="0.25">
      <c r="A15" s="78" t="s">
        <v>131</v>
      </c>
      <c r="B15" s="85">
        <v>708</v>
      </c>
      <c r="C15" s="85">
        <v>771</v>
      </c>
      <c r="D15" s="85">
        <v>379</v>
      </c>
      <c r="E15" s="85">
        <v>284</v>
      </c>
      <c r="F15" s="85">
        <v>309</v>
      </c>
      <c r="G15" s="85">
        <v>248</v>
      </c>
      <c r="H15" s="85">
        <v>153</v>
      </c>
      <c r="I15" s="85">
        <v>173</v>
      </c>
      <c r="J15" s="85">
        <v>79</v>
      </c>
      <c r="K15" s="85">
        <v>2</v>
      </c>
      <c r="L15" s="85">
        <v>6</v>
      </c>
      <c r="M15" s="86">
        <f t="shared" ref="M15" si="1">SUM(B15:L15)</f>
        <v>3112</v>
      </c>
      <c r="N15" s="85">
        <v>20</v>
      </c>
      <c r="O15" s="84">
        <v>23.8</v>
      </c>
      <c r="Q15" s="21"/>
    </row>
    <row r="16" spans="1:17" x14ac:dyDescent="0.25">
      <c r="A16" s="78" t="s">
        <v>140</v>
      </c>
      <c r="B16" s="85">
        <v>832</v>
      </c>
      <c r="C16" s="85">
        <v>832</v>
      </c>
      <c r="D16" s="85">
        <v>388</v>
      </c>
      <c r="E16" s="85">
        <v>302</v>
      </c>
      <c r="F16" s="85">
        <v>296</v>
      </c>
      <c r="G16" s="85">
        <v>209</v>
      </c>
      <c r="H16" s="85">
        <v>140</v>
      </c>
      <c r="I16" s="85">
        <v>159</v>
      </c>
      <c r="J16" s="85">
        <v>65</v>
      </c>
      <c r="K16" s="85">
        <v>2</v>
      </c>
      <c r="L16" s="85">
        <v>0</v>
      </c>
      <c r="M16" s="86">
        <f t="shared" ref="M16" si="2">SUM(B16:L16)</f>
        <v>3225</v>
      </c>
      <c r="N16" s="85">
        <v>19</v>
      </c>
      <c r="O16" s="84">
        <v>23</v>
      </c>
      <c r="Q16" s="7"/>
    </row>
  </sheetData>
  <mergeCells count="1">
    <mergeCell ref="A1:O1"/>
  </mergeCells>
  <printOptions horizontalCentered="1"/>
  <pageMargins left="0.31" right="0.32" top="1.1499999999999999" bottom="0.75" header="0.3" footer="0.3"/>
  <pageSetup orientation="landscape" horizontalDpi="4294967293" verticalDpi="0" r:id="rId1"/>
  <headerFooter>
    <oddHeader>&amp;L&amp;G</oddHeader>
    <oddFooter>&amp;R&amp;"+,Regular"&amp;8Institutional Research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Heads &amp; Creds</vt:lpstr>
      <vt:lpstr>Sheet1</vt:lpstr>
      <vt:lpstr>Attendance x Loc</vt:lpstr>
      <vt:lpstr>Attendance Status</vt:lpstr>
      <vt:lpstr>Sheet2</vt:lpstr>
      <vt:lpstr>Program Area</vt:lpstr>
      <vt:lpstr>Sheet3</vt:lpstr>
      <vt:lpstr>Student Type</vt:lpstr>
      <vt:lpstr>Age</vt:lpstr>
      <vt:lpstr>Ethnicity</vt:lpstr>
      <vt:lpstr>NonCredit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Keri Mercer</cp:lastModifiedBy>
  <cp:lastPrinted>2012-09-18T15:21:09Z</cp:lastPrinted>
  <dcterms:created xsi:type="dcterms:W3CDTF">2009-11-20T20:42:06Z</dcterms:created>
  <dcterms:modified xsi:type="dcterms:W3CDTF">2013-09-23T16:36:19Z</dcterms:modified>
</cp:coreProperties>
</file>